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57_NEW_Sprzątanie 2025\strona\"/>
    </mc:Choice>
  </mc:AlternateContent>
  <bookViews>
    <workbookView xWindow="0" yWindow="0" windowWidth="28800" windowHeight="1359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definedNames>
    <definedName name="_xlnm.Print_Area" localSheetId="2">ŁOG!$A$1:$R$29</definedName>
  </definedNames>
  <calcPr calcId="162913"/>
</workbook>
</file>

<file path=xl/calcChain.xml><?xml version="1.0" encoding="utf-8"?>
<calcChain xmlns="http://schemas.openxmlformats.org/spreadsheetml/2006/main">
  <c r="P28" i="2" l="1"/>
  <c r="P15" i="3" l="1"/>
  <c r="P13" i="3"/>
  <c r="P17" i="3"/>
  <c r="P18" i="3"/>
  <c r="P19" i="3"/>
  <c r="P21" i="3"/>
  <c r="P23" i="3"/>
  <c r="O23" i="3"/>
  <c r="O21" i="3" l="1"/>
  <c r="O19" i="3"/>
  <c r="O18" i="3"/>
  <c r="O17" i="3"/>
  <c r="P25" i="2"/>
  <c r="Q26" i="2"/>
  <c r="Q25" i="2"/>
  <c r="Q24" i="2"/>
  <c r="Q23" i="2"/>
  <c r="Q19" i="2"/>
  <c r="Q17" i="2"/>
  <c r="Q16" i="2"/>
  <c r="Q14" i="2"/>
  <c r="O15" i="3"/>
  <c r="O13" i="3"/>
  <c r="P26" i="2"/>
  <c r="P24" i="2"/>
  <c r="P23" i="2"/>
  <c r="P19" i="2"/>
  <c r="P17" i="2"/>
  <c r="P16" i="2"/>
  <c r="P14" i="2"/>
  <c r="M28" i="2"/>
  <c r="L24" i="3" l="1"/>
  <c r="O24" i="3" s="1"/>
  <c r="L23" i="3"/>
  <c r="L21" i="3"/>
  <c r="L19" i="3"/>
  <c r="L18" i="3"/>
  <c r="L17" i="3"/>
  <c r="L14" i="3"/>
  <c r="O14" i="3" s="1"/>
  <c r="L13" i="3"/>
  <c r="M26" i="2"/>
  <c r="M25" i="2"/>
  <c r="M24" i="2"/>
  <c r="M23" i="2"/>
  <c r="M21" i="2"/>
  <c r="P21" i="2" s="1"/>
  <c r="M20" i="2"/>
  <c r="P20" i="2" s="1"/>
  <c r="M19" i="2"/>
  <c r="M17" i="2"/>
  <c r="M15" i="2"/>
  <c r="P15" i="2" s="1"/>
  <c r="M14" i="2"/>
  <c r="M13" i="2"/>
  <c r="P13" i="2" s="1"/>
  <c r="M12" i="2"/>
  <c r="P12" i="2" s="1"/>
  <c r="M16" i="1"/>
  <c r="P16" i="1" s="1"/>
  <c r="M13" i="1"/>
  <c r="P13" i="1" s="1"/>
  <c r="M19" i="3" l="1"/>
  <c r="M14" i="3"/>
  <c r="P14" i="3" s="1"/>
  <c r="M13" i="3"/>
  <c r="M24" i="3"/>
  <c r="P24" i="3" s="1"/>
  <c r="M23" i="3"/>
  <c r="L20" i="3"/>
  <c r="M21" i="3"/>
  <c r="M18" i="3"/>
  <c r="M17" i="3"/>
  <c r="L15" i="3"/>
  <c r="M15" i="3" s="1"/>
  <c r="N19" i="2"/>
  <c r="N28" i="2"/>
  <c r="N26" i="2"/>
  <c r="N25" i="2"/>
  <c r="N24" i="2"/>
  <c r="N23" i="2"/>
  <c r="N21" i="2"/>
  <c r="Q21" i="2" s="1"/>
  <c r="N20" i="2"/>
  <c r="Q20" i="2" s="1"/>
  <c r="M16" i="2"/>
  <c r="N16" i="2" s="1"/>
  <c r="N17" i="2"/>
  <c r="N15" i="2"/>
  <c r="Q15" i="2" s="1"/>
  <c r="N14" i="2"/>
  <c r="N13" i="2"/>
  <c r="Q13" i="2" s="1"/>
  <c r="N12" i="2"/>
  <c r="Q12" i="2" s="1"/>
  <c r="M20" i="3" l="1"/>
  <c r="P20" i="3" s="1"/>
  <c r="O20" i="3"/>
  <c r="Q28" i="2"/>
  <c r="R28" i="2" s="1"/>
  <c r="L25" i="3"/>
  <c r="N25" i="3" l="1"/>
  <c r="F11" i="7"/>
  <c r="N16" i="1"/>
  <c r="Q16" i="1" s="1"/>
  <c r="N13" i="1"/>
  <c r="Q13" i="1" s="1"/>
  <c r="H11" i="7" l="1"/>
  <c r="I11" i="7" s="1"/>
  <c r="F27" i="7"/>
  <c r="H27" i="7" s="1"/>
  <c r="F22" i="7"/>
  <c r="H22" i="7" s="1"/>
  <c r="I22" i="7" l="1"/>
  <c r="I27" i="7" l="1"/>
  <c r="F28" i="7" l="1"/>
  <c r="H28" i="7" s="1"/>
  <c r="F23" i="7"/>
  <c r="H23" i="7" s="1"/>
  <c r="M29" i="2"/>
  <c r="R25" i="2"/>
  <c r="R21" i="2"/>
  <c r="R20" i="2"/>
  <c r="O14" i="2"/>
  <c r="O25" i="3"/>
  <c r="Q20" i="3"/>
  <c r="R12" i="2"/>
  <c r="O12" i="2"/>
  <c r="M17" i="1"/>
  <c r="P29" i="2" l="1"/>
  <c r="F10" i="7"/>
  <c r="O29" i="2"/>
  <c r="R29" i="2" s="1"/>
  <c r="R14" i="2"/>
  <c r="O25" i="2"/>
  <c r="O23" i="2"/>
  <c r="Q24" i="3"/>
  <c r="R15" i="2"/>
  <c r="O24" i="2"/>
  <c r="R24" i="2"/>
  <c r="F30" i="7"/>
  <c r="H30" i="7" s="1"/>
  <c r="I28" i="7"/>
  <c r="F31" i="7"/>
  <c r="H31" i="7" s="1"/>
  <c r="F14" i="7"/>
  <c r="H14" i="7" s="1"/>
  <c r="F20" i="7"/>
  <c r="O20" i="2"/>
  <c r="Q14" i="3"/>
  <c r="I23" i="7"/>
  <c r="F24" i="7"/>
  <c r="H24" i="7" s="1"/>
  <c r="F13" i="7"/>
  <c r="H13" i="7" s="1"/>
  <c r="F19" i="7"/>
  <c r="H19" i="7" s="1"/>
  <c r="N21" i="3"/>
  <c r="N17" i="3"/>
  <c r="N14" i="3"/>
  <c r="F25" i="7"/>
  <c r="H25" i="7" s="1"/>
  <c r="O21" i="2"/>
  <c r="R16" i="2"/>
  <c r="O16" i="2"/>
  <c r="R23" i="2"/>
  <c r="O16" i="1"/>
  <c r="Q15" i="3"/>
  <c r="O15" i="2"/>
  <c r="R13" i="2"/>
  <c r="N24" i="3"/>
  <c r="O13" i="2"/>
  <c r="N20" i="3"/>
  <c r="Q21" i="3"/>
  <c r="Q13" i="3"/>
  <c r="Q23" i="3"/>
  <c r="N13" i="3"/>
  <c r="N23" i="3"/>
  <c r="N15" i="3"/>
  <c r="N19" i="3"/>
  <c r="Q19" i="3"/>
  <c r="R16" i="1"/>
  <c r="P17" i="1"/>
  <c r="R17" i="2"/>
  <c r="N18" i="3"/>
  <c r="R19" i="2"/>
  <c r="O19" i="2"/>
  <c r="O28" i="2"/>
  <c r="O17" i="2"/>
  <c r="R26" i="2"/>
  <c r="R13" i="1"/>
  <c r="O13" i="1"/>
  <c r="F17" i="7"/>
  <c r="H17" i="7" s="1"/>
  <c r="Q18" i="3"/>
  <c r="F16" i="7"/>
  <c r="H16" i="7" s="1"/>
  <c r="Q17" i="3"/>
  <c r="O26" i="2"/>
  <c r="F12" i="7" l="1"/>
  <c r="H10" i="7"/>
  <c r="H12" i="7" s="1"/>
  <c r="H20" i="7"/>
  <c r="I20" i="7" s="1"/>
  <c r="I30" i="7"/>
  <c r="I31" i="7"/>
  <c r="F32" i="7"/>
  <c r="H32" i="7"/>
  <c r="F26" i="7"/>
  <c r="H26" i="7"/>
  <c r="I24" i="7"/>
  <c r="F21" i="7"/>
  <c r="O17" i="1"/>
  <c r="Q25" i="3"/>
  <c r="F15" i="7"/>
  <c r="F18" i="7"/>
  <c r="I13" i="7"/>
  <c r="I16" i="7"/>
  <c r="I17" i="7"/>
  <c r="R17" i="1"/>
  <c r="I14" i="7"/>
  <c r="I10" i="7" l="1"/>
  <c r="I12" i="7" s="1"/>
  <c r="F33" i="7"/>
  <c r="H21" i="7"/>
  <c r="I32" i="7"/>
  <c r="I25" i="7"/>
  <c r="I26" i="7" s="1"/>
  <c r="I19" i="7"/>
  <c r="I21" i="7" s="1"/>
  <c r="I15" i="7"/>
  <c r="I18" i="7"/>
  <c r="H18" i="7"/>
  <c r="H15" i="7"/>
  <c r="H33" i="7" l="1"/>
  <c r="I33" i="7"/>
</calcChain>
</file>

<file path=xl/sharedStrings.xml><?xml version="1.0" encoding="utf-8"?>
<sst xmlns="http://schemas.openxmlformats.org/spreadsheetml/2006/main" count="294" uniqueCount="153">
  <si>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</si>
  <si>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</si>
  <si>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</si>
  <si>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</si>
  <si>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</si>
  <si>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</si>
  <si>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</si>
  <si>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</si>
  <si>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</si>
  <si>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</si>
  <si>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</si>
  <si>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</si>
  <si>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</si>
  <si>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</si>
  <si>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</si>
  <si>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</si>
  <si>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</si>
  <si>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</si>
  <si>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</si>
  <si>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</si>
  <si>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</si>
  <si>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</si>
  <si>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</si>
  <si>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</si>
  <si>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</si>
  <si>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</si>
  <si>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</si>
  <si>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</si>
  <si>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</si>
  <si>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</si>
  <si>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Mycie glazury, terakoty, luster i armatury w pomieszczeniach WC</t>
  </si>
  <si>
    <t>Niezwłocznie po wyczerpaniu</t>
  </si>
  <si>
    <t>Klatka schodowa, pomieszczenia techniczne [pod nadzorem zamawiającego] – tabela 2</t>
  </si>
  <si>
    <t>2.10</t>
  </si>
  <si>
    <t>Kabiny dźwigów windowych – 4 szt. i inne [czyszczenie zgodnie z instrukcją – w załączeniu]</t>
  </si>
  <si>
    <t>Zamiatanie i zmywanie na mokro posadzki kabiny, konserwacja środkami antypoślizowymi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</si>
  <si>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</si>
  <si>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</si>
  <si>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</si>
  <si>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</si>
  <si>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</si>
  <si>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</si>
  <si>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</si>
  <si>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</si>
  <si>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</si>
  <si>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</si>
  <si>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</si>
  <si>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</si>
  <si>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</si>
  <si>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</si>
  <si>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</si>
  <si>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</si>
  <si>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3.11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</si>
  <si>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</si>
  <si>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</si>
  <si>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</si>
  <si>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</si>
  <si>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</si>
  <si>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</si>
  <si>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</si>
  <si>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</si>
  <si>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</si>
  <si>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</si>
  <si>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</si>
  <si>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</si>
  <si>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</si>
  <si>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</si>
  <si>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</si>
  <si>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</si>
  <si>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</si>
  <si>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</si>
  <si>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</si>
  <si>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</si>
  <si>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</si>
  <si>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</si>
  <si>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</si>
  <si>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</si>
  <si>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</si>
  <si>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</si>
  <si>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</si>
  <si>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</si>
  <si>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</si>
  <si>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</si>
  <si>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</si>
  <si>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</si>
  <si>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</si>
  <si>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</si>
  <si>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</si>
  <si>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W roku*</t>
  </si>
  <si>
    <t>*nie dotyczy</t>
  </si>
  <si>
    <t>toalety</t>
  </si>
  <si>
    <t>2.5.</t>
  </si>
  <si>
    <t>8% VAT</t>
  </si>
  <si>
    <t>23 % VAT</t>
  </si>
  <si>
    <t>23% VAT</t>
  </si>
  <si>
    <t>( 5 + 2 )</t>
  </si>
  <si>
    <t>3.3</t>
  </si>
  <si>
    <t>23%</t>
  </si>
  <si>
    <t>8%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</si>
  <si>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</si>
  <si>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>Łódź, ul. Traugutta 17 i wzdłuż Traugutta 19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</si>
  <si>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</si>
  <si>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</si>
  <si>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</si>
  <si>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 xml:space="preserve">Utrzymanie zimowe – częstotliwość wykonania: codziennie;
Utrzymanie zimowe:
Zamiatanie terenu /w tym liści/.Usuwanie śniegu z chodników oraz parkingu, ciągów komunikacyjnych, dróg komunikacyjnych oraz zapobieganie / eliminowanie śliskości z chodników, ciągów i dróg komunikacyjnych poprzez posypywanie piaskiem i solą.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</si>
  <si>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 xml:space="preserve">Utrzymanie zimowe – częstotliwość wykonania: codziennie;
Zamiatanie terenu /w tym liści/.Usuwanie śniegu z chodników, ciągów komunikacyjnych, dróg komunikacyjnych oraz zapobieganie / eliminowanie śliskości z chodników, ciągów i dróg komunikacyjnych poprzez posypywanie piaskiem i solą. Utrzymywanie pergoli w czystości.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</si>
  <si>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>Odkurzanie powierzchni podłogowych, zamiatanie, zmywanie na mokro, konserwacja posadzek środkami przeciwpoślizgowymi, usuwanie pajęczyn</t>
  </si>
  <si>
    <t>WC - Mycie i dezynfekcja wszystkich urządzeń sanitarnych, usuwanie nalotów,mycie glazury, terakoty, luster i armatury w pomieszczeniach WC</t>
  </si>
  <si>
    <t>Opróżnianie pojemników na śmieci (wewnątrz i na zewnątrz przed budynkiem)  wraz wynoszeniem odpadów do śmietnika – z zachowaniem zasad segregowania odpadów, wymiana worków plastikowych</t>
  </si>
  <si>
    <t>2.6.</t>
  </si>
  <si>
    <t>2.7.</t>
  </si>
  <si>
    <t>2.8.</t>
  </si>
  <si>
    <t>2.9.</t>
  </si>
  <si>
    <t>2.14.</t>
  </si>
  <si>
    <t>2.11</t>
  </si>
  <si>
    <t>2.12</t>
  </si>
  <si>
    <t>2.13</t>
  </si>
  <si>
    <t xml:space="preserve">Odkurzanie wykładzin dywanowych, podłoży twardych, zamiatanie, zmywanie na mokro, usuwanie pajęczyn 
</t>
  </si>
  <si>
    <t xml:space="preserve">Odkurzanie powierzchni podłogowych, zamiatanie, zmywanie na mokro, konserwacja posadzek środkami przeciwpoślizgowymi 
</t>
  </si>
  <si>
    <t>Korytarze, WC, socjalne, techniczne – tabela 3</t>
  </si>
  <si>
    <t xml:space="preserve">Odkurzanie podłoży twardych, zamiatanie, zmywanie na mokro, usuwanie pajęczyn
</t>
  </si>
  <si>
    <t>Załącznik nr 3B do SWZ.</t>
  </si>
  <si>
    <t>Tabela nr 8B</t>
  </si>
  <si>
    <t>Załącznik nr 3B do SWZ</t>
  </si>
  <si>
    <t>Tabela nr 7B</t>
  </si>
  <si>
    <t>Tabela nr 9B</t>
  </si>
  <si>
    <t>Tabela nr 10B</t>
  </si>
  <si>
    <t xml:space="preserve">     Załącznik nr 3B do SWZ</t>
  </si>
  <si>
    <t>Wynagrodzenia ryczałtowe  zakresu opcjonalnego</t>
  </si>
  <si>
    <t>08.2025</t>
  </si>
  <si>
    <t>09.2025</t>
  </si>
  <si>
    <t>10.2025</t>
  </si>
  <si>
    <t>ogółem za sierpień  2025</t>
  </si>
  <si>
    <t>12.2025</t>
  </si>
  <si>
    <t>11.2025</t>
  </si>
  <si>
    <t xml:space="preserve">wewnętrzne </t>
  </si>
  <si>
    <t>ZAKRES OPCJONALNY :</t>
  </si>
  <si>
    <t>ogółem za listopad 2025</t>
  </si>
  <si>
    <t>ogółem za grudzień 2025</t>
  </si>
  <si>
    <t>ogółem za wrzesień  2025</t>
  </si>
  <si>
    <t>ogółem za październik 2025</t>
  </si>
  <si>
    <t>kpl</t>
  </si>
  <si>
    <r>
      <t xml:space="preserve">Usuwanie kurzu z balustrad i przecieranie ich na mokro;                                                                                                          </t>
    </r>
    <r>
      <rPr>
        <sz val="12"/>
        <color rgb="FF0070C0"/>
        <rFont val="Calibri"/>
        <family val="2"/>
        <charset val="238"/>
      </rPr>
      <t>Uwaga</t>
    </r>
    <r>
      <rPr>
        <sz val="12"/>
        <rFont val="Calibri"/>
        <family val="2"/>
        <charset val="238"/>
      </rPr>
      <t>: prosimy o podanie uśrednionej stawki  JM  netto za 1 m-c</t>
    </r>
  </si>
  <si>
    <r>
      <t xml:space="preserve">Zamiatanie i zmywanie posadzki na mokro – dotyczy pomieszczeń technicznych [pod nadzorem Zamawiającego] w ciagu 7 miesiecy;                          </t>
    </r>
    <r>
      <rPr>
        <sz val="12"/>
        <color rgb="FF0070C0"/>
        <rFont val="Calibri"/>
        <family val="2"/>
        <charset val="238"/>
      </rPr>
      <t>Uwaga</t>
    </r>
    <r>
      <rPr>
        <sz val="12"/>
        <rFont val="Calibri"/>
        <family val="2"/>
        <charset val="238"/>
      </rPr>
      <t>: prosimy o podanie uśrednionej stawki  JM  netto za 1 m-c</t>
    </r>
  </si>
  <si>
    <r>
      <t xml:space="preserve">Wymiana (wypranie) kompletu mat o wymiarach 150x400cm (5 szt) i  115x 200cm (2 szt) w zależności od potrzeb do 3 razy w ciagu 7 miesięcy;                                                   </t>
    </r>
    <r>
      <rPr>
        <sz val="12"/>
        <color rgb="FF0070C0"/>
        <rFont val="Calibri"/>
        <family val="2"/>
        <charset val="238"/>
      </rPr>
      <t>Uwaga</t>
    </r>
    <r>
      <rPr>
        <sz val="12"/>
        <rFont val="Calibri"/>
        <family val="2"/>
        <charset val="238"/>
      </rPr>
      <t>: prosimy o podanie uśrednionej stawki  JM  netto za 1 m-c</t>
    </r>
  </si>
  <si>
    <r>
      <t>Usuwanie kurzu regałów metalowych oraz szafek, grzejników, parapetów, listew, drzwi, usuwanie pajęczyn;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prosimy o podanie uśrednionej stawki  JM  netto za  1 m-c</t>
    </r>
  </si>
  <si>
    <t>07.2025</t>
  </si>
  <si>
    <t>ogółem za lipiec 2025</t>
  </si>
  <si>
    <t>Łączne wynagrodzenie zakresu OPCJONALNEGO - 6 miesięcy</t>
  </si>
  <si>
    <t xml:space="preserve">Zakres prac w sezonie zimowym ( 11/2025, 12/2025) zakresu opcjonalnego </t>
  </si>
  <si>
    <t>Wartość dla wskazanych             2 miesięcy</t>
  </si>
  <si>
    <t>Wartość dla wskazanych 6 miesięcy</t>
  </si>
  <si>
    <t>Formularz cenowy OAZP.2610/57/2024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</si>
</sst>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0"/>
  </numFmts>
  <fonts count="26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0" xfId="0" applyNumberFormat="1" applyFont="1" applyFill="1" applyBorder="1"/>
    <xf numFmtId="2" fontId="8" fillId="0" borderId="12" xfId="0" applyNumberFormat="1" applyFont="1" applyBorder="1"/>
    <xf numFmtId="2" fontId="15" fillId="0" borderId="10" xfId="0" applyNumberFormat="1" applyFont="1" applyFill="1" applyBorder="1"/>
    <xf numFmtId="2" fontId="15" fillId="0" borderId="12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 wrapText="1"/>
    </xf>
    <xf numFmtId="2" fontId="5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13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5" fillId="3" borderId="12" xfId="0" applyFont="1" applyFill="1" applyBorder="1"/>
    <xf numFmtId="0" fontId="8" fillId="0" borderId="0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5" fillId="0" borderId="1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8" fillId="0" borderId="16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8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  <xf numFmtId="2" fontId="15" fillId="0" borderId="15" xfId="0" applyNumberFormat="1" applyFont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8" fillId="0" borderId="9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2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9" fillId="0" borderId="1" xfId="0" applyNumberFormat="1" applyFont="1" applyBorder="1"/>
    <xf numFmtId="2" fontId="0" fillId="0" borderId="1" xfId="0" applyNumberFormat="1" applyBorder="1" applyAlignment="1">
      <alignment horizontal="right"/>
    </xf>
    <xf numFmtId="165" fontId="8" fillId="0" borderId="0" xfId="0" applyNumberFormat="1" applyFont="1"/>
    <xf numFmtId="0" fontId="1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9" fontId="25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0" borderId="1" xfId="0" applyNumberFormat="1" applyFont="1" applyFill="1" applyBorder="1"/>
    <xf numFmtId="2" fontId="9" fillId="0" borderId="1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0" fontId="5" fillId="0" borderId="9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right" vertical="top"/>
    </xf>
    <xf numFmtId="2" fontId="8" fillId="0" borderId="19" xfId="0" applyNumberFormat="1" applyFont="1" applyBorder="1" applyAlignment="1">
      <alignment horizontal="right" vertical="center"/>
    </xf>
    <xf numFmtId="2" fontId="8" fillId="0" borderId="20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right" vertical="top" wrapText="1"/>
    </xf>
    <xf numFmtId="0" fontId="12" fillId="0" borderId="12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8" fillId="0" borderId="4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8" fillId="0" borderId="9" xfId="0" applyNumberFormat="1" applyFont="1" applyFill="1" applyBorder="1" applyAlignment="1">
      <alignment horizontal="right" vertical="top" wrapText="1"/>
    </xf>
    <xf numFmtId="2" fontId="8" fillId="0" borderId="3" xfId="0" applyNumberFormat="1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2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49" fontId="0" fillId="0" borderId="8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R20"/>
  <sheetViews>
    <sheetView zoomScale="90" zoomScaleNormal="90" workbookViewId="0">
      <selection activeCell="L16" sqref="L16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8" width="9.140625" style="32"/>
    <col min="19" max="16384" width="9.140625" style="6"/>
  </cols>
  <sheetData>
    <row r="1" spans="2:18" x14ac:dyDescent="0.2">
      <c r="P1" s="6" t="s">
        <v>123</v>
      </c>
    </row>
    <row r="2" spans="2:18" x14ac:dyDescent="0.2">
      <c r="B2" s="36" t="s">
        <v>152</v>
      </c>
    </row>
    <row r="3" spans="2:18" x14ac:dyDescent="0.2">
      <c r="B3" s="35" t="s">
        <v>124</v>
      </c>
    </row>
    <row r="5" spans="2:18" x14ac:dyDescent="0.2">
      <c r="B5" s="35" t="s">
        <v>128</v>
      </c>
    </row>
    <row r="7" spans="2:18" ht="29.25" customHeight="1" x14ac:dyDescent="0.2">
      <c r="B7" s="181" t="s">
        <v>0</v>
      </c>
      <c r="C7" s="182" t="s">
        <v>1</v>
      </c>
      <c r="D7" s="183" t="s">
        <v>19</v>
      </c>
      <c r="E7" s="184" t="s">
        <v>20</v>
      </c>
      <c r="F7" s="183" t="s">
        <v>2</v>
      </c>
      <c r="G7" s="181"/>
      <c r="H7" s="181"/>
      <c r="I7" s="181"/>
      <c r="J7" s="181"/>
      <c r="K7" s="185"/>
      <c r="L7" s="165" t="s">
        <v>72</v>
      </c>
      <c r="M7" s="166"/>
      <c r="N7" s="166"/>
      <c r="O7" s="167"/>
      <c r="P7" s="179" t="s">
        <v>150</v>
      </c>
      <c r="Q7" s="179"/>
      <c r="R7" s="180"/>
    </row>
    <row r="8" spans="2:18" ht="25.5" x14ac:dyDescent="0.2">
      <c r="B8" s="181"/>
      <c r="C8" s="182"/>
      <c r="D8" s="183"/>
      <c r="E8" s="184"/>
      <c r="F8" s="15" t="s">
        <v>3</v>
      </c>
      <c r="G8" s="8" t="s">
        <v>4</v>
      </c>
      <c r="H8" s="8" t="s">
        <v>5</v>
      </c>
      <c r="I8" s="8" t="s">
        <v>6</v>
      </c>
      <c r="J8" s="113" t="s">
        <v>88</v>
      </c>
      <c r="K8" s="58" t="s">
        <v>7</v>
      </c>
      <c r="L8" s="12" t="s">
        <v>53</v>
      </c>
      <c r="M8" s="8" t="s">
        <v>54</v>
      </c>
      <c r="N8" s="56" t="s">
        <v>92</v>
      </c>
      <c r="O8" s="73" t="s">
        <v>55</v>
      </c>
      <c r="P8" s="72" t="s">
        <v>54</v>
      </c>
      <c r="Q8" s="57" t="s">
        <v>92</v>
      </c>
      <c r="R8" s="30" t="s">
        <v>55</v>
      </c>
    </row>
    <row r="9" spans="2:18" x14ac:dyDescent="0.2">
      <c r="B9" s="9" t="s">
        <v>8</v>
      </c>
      <c r="C9" s="44" t="s">
        <v>9</v>
      </c>
      <c r="D9" s="168" t="s">
        <v>10</v>
      </c>
      <c r="E9" s="169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56</v>
      </c>
      <c r="M9" s="9" t="s">
        <v>57</v>
      </c>
      <c r="N9" s="9" t="s">
        <v>58</v>
      </c>
      <c r="O9" s="44" t="s">
        <v>59</v>
      </c>
      <c r="P9" s="74" t="s">
        <v>63</v>
      </c>
      <c r="Q9" s="31">
        <v>15</v>
      </c>
      <c r="R9" s="31">
        <v>16</v>
      </c>
    </row>
    <row r="10" spans="2:18" ht="15.75" x14ac:dyDescent="0.2">
      <c r="B10" s="7" t="s">
        <v>8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00"/>
      <c r="Q10" s="100"/>
      <c r="R10" s="74"/>
    </row>
    <row r="11" spans="2:18" ht="15.75" x14ac:dyDescent="0.2">
      <c r="B11" s="10"/>
      <c r="C11" s="54" t="s">
        <v>17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00"/>
      <c r="Q11" s="100"/>
      <c r="R11" s="74"/>
    </row>
    <row r="12" spans="2:18" ht="15.75" customHeight="1" x14ac:dyDescent="0.2">
      <c r="B12" s="7" t="s">
        <v>60</v>
      </c>
      <c r="C12" s="176" t="s">
        <v>149</v>
      </c>
      <c r="D12" s="177"/>
      <c r="E12" s="177"/>
      <c r="F12" s="177"/>
      <c r="G12" s="177"/>
      <c r="H12" s="177"/>
      <c r="I12" s="177"/>
      <c r="J12" s="177"/>
      <c r="K12" s="177"/>
      <c r="L12" s="55"/>
      <c r="M12" s="55"/>
      <c r="N12" s="55"/>
      <c r="O12" s="55"/>
      <c r="P12" s="101"/>
      <c r="Q12" s="101"/>
      <c r="R12" s="15"/>
    </row>
    <row r="13" spans="2:18" ht="243" customHeight="1" x14ac:dyDescent="0.2">
      <c r="B13" s="2" t="s">
        <v>62</v>
      </c>
      <c r="C13" s="5" t="s">
        <v>105</v>
      </c>
      <c r="D13" s="37">
        <v>455</v>
      </c>
      <c r="E13" s="17" t="s">
        <v>22</v>
      </c>
      <c r="F13" s="25">
        <v>7</v>
      </c>
      <c r="G13" s="1"/>
      <c r="H13" s="1"/>
      <c r="I13" s="1"/>
      <c r="J13" s="1"/>
      <c r="K13" s="14"/>
      <c r="L13" s="91"/>
      <c r="M13" s="93">
        <f>ROUND(D13*L13,2)</f>
        <v>0</v>
      </c>
      <c r="N13" s="93">
        <f>ROUND(M13*0.08,2)</f>
        <v>0</v>
      </c>
      <c r="O13" s="97">
        <f>M13+N13</f>
        <v>0</v>
      </c>
      <c r="P13" s="96">
        <f>M13*2</f>
        <v>0</v>
      </c>
      <c r="Q13" s="95">
        <f>N13*2</f>
        <v>0</v>
      </c>
      <c r="R13" s="95">
        <f>P13+Q13</f>
        <v>0</v>
      </c>
    </row>
    <row r="14" spans="2:18" ht="15.75" x14ac:dyDescent="0.2">
      <c r="B14" s="38" t="s">
        <v>85</v>
      </c>
      <c r="C14" s="173" t="s">
        <v>100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5"/>
    </row>
    <row r="15" spans="2:18" ht="15.75" customHeight="1" x14ac:dyDescent="0.2">
      <c r="B15" s="8" t="s">
        <v>61</v>
      </c>
      <c r="C15" s="176" t="s">
        <v>149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8"/>
    </row>
    <row r="16" spans="2:18" ht="253.5" customHeight="1" thickBot="1" x14ac:dyDescent="0.25">
      <c r="B16" s="2" t="s">
        <v>86</v>
      </c>
      <c r="C16" s="5" t="s">
        <v>104</v>
      </c>
      <c r="D16" s="37">
        <v>747</v>
      </c>
      <c r="E16" s="17" t="s">
        <v>22</v>
      </c>
      <c r="F16" s="25">
        <v>7</v>
      </c>
      <c r="G16" s="1"/>
      <c r="H16" s="1"/>
      <c r="I16" s="1"/>
      <c r="J16" s="1"/>
      <c r="K16" s="14"/>
      <c r="L16" s="91"/>
      <c r="M16" s="92">
        <f>ROUND(L16*D16,2)</f>
        <v>0</v>
      </c>
      <c r="N16" s="93">
        <f>ROUND(M16*0.08,2)</f>
        <v>0</v>
      </c>
      <c r="O16" s="98">
        <f>M16+N16</f>
        <v>0</v>
      </c>
      <c r="P16" s="99">
        <f>M16*2</f>
        <v>0</v>
      </c>
      <c r="Q16" s="95">
        <f>N16*2</f>
        <v>0</v>
      </c>
      <c r="R16" s="94">
        <f>P16+Q16</f>
        <v>0</v>
      </c>
    </row>
    <row r="17" spans="2:18" ht="13.5" thickBot="1" x14ac:dyDescent="0.25">
      <c r="B17" s="170" t="s">
        <v>68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50">
        <f>M13+M16</f>
        <v>0</v>
      </c>
      <c r="N17" s="51"/>
      <c r="O17" s="50">
        <f>O13+O16</f>
        <v>0</v>
      </c>
      <c r="P17" s="52">
        <f>P13+P16</f>
        <v>0</v>
      </c>
      <c r="Q17" s="53"/>
      <c r="R17" s="52">
        <f>R13+R16</f>
        <v>0</v>
      </c>
    </row>
    <row r="19" spans="2:18" x14ac:dyDescent="0.2">
      <c r="B19" s="114"/>
    </row>
    <row r="20" spans="2:18" x14ac:dyDescent="0.2">
      <c r="C20" s="6" t="s">
        <v>89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1"/>
  <sheetViews>
    <sheetView zoomScale="80" zoomScaleNormal="80" workbookViewId="0">
      <selection activeCell="L12" sqref="L12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6" width="10.7109375" style="6" customWidth="1"/>
    <col min="7" max="12" width="9.140625" style="6"/>
    <col min="13" max="13" width="10.5703125" style="6" bestFit="1" customWidth="1"/>
    <col min="14" max="15" width="9.140625" style="6"/>
    <col min="16" max="16" width="13.7109375" style="32" bestFit="1" customWidth="1"/>
    <col min="17" max="17" width="9.140625" style="32"/>
    <col min="18" max="18" width="11.5703125" style="32" customWidth="1"/>
    <col min="19" max="16384" width="9.140625" style="6"/>
  </cols>
  <sheetData>
    <row r="2" spans="2:18" x14ac:dyDescent="0.2">
      <c r="B2" s="36" t="s">
        <v>152</v>
      </c>
    </row>
    <row r="3" spans="2:18" x14ac:dyDescent="0.2">
      <c r="B3" s="35" t="s">
        <v>122</v>
      </c>
    </row>
    <row r="4" spans="2:18" x14ac:dyDescent="0.2">
      <c r="O4" s="6" t="s">
        <v>121</v>
      </c>
    </row>
    <row r="5" spans="2:18" x14ac:dyDescent="0.2">
      <c r="B5" s="35" t="s">
        <v>128</v>
      </c>
    </row>
    <row r="6" spans="2:18" x14ac:dyDescent="0.2">
      <c r="B6" s="32"/>
    </row>
    <row r="7" spans="2:18" ht="32.25" customHeight="1" x14ac:dyDescent="0.2">
      <c r="B7" s="181" t="s">
        <v>0</v>
      </c>
      <c r="C7" s="182" t="s">
        <v>1</v>
      </c>
      <c r="D7" s="183" t="s">
        <v>19</v>
      </c>
      <c r="E7" s="184" t="s">
        <v>20</v>
      </c>
      <c r="F7" s="183" t="s">
        <v>2</v>
      </c>
      <c r="G7" s="181"/>
      <c r="H7" s="181"/>
      <c r="I7" s="181"/>
      <c r="J7" s="181"/>
      <c r="K7" s="181"/>
      <c r="L7" s="165" t="s">
        <v>72</v>
      </c>
      <c r="M7" s="166"/>
      <c r="N7" s="166"/>
      <c r="O7" s="167"/>
      <c r="P7" s="190" t="s">
        <v>151</v>
      </c>
      <c r="Q7" s="190"/>
      <c r="R7" s="191"/>
    </row>
    <row r="8" spans="2:18" ht="25.5" x14ac:dyDescent="0.2">
      <c r="B8" s="181"/>
      <c r="C8" s="182"/>
      <c r="D8" s="183"/>
      <c r="E8" s="184"/>
      <c r="F8" s="15" t="s">
        <v>3</v>
      </c>
      <c r="G8" s="8" t="s">
        <v>4</v>
      </c>
      <c r="H8" s="8" t="s">
        <v>5</v>
      </c>
      <c r="I8" s="8" t="s">
        <v>6</v>
      </c>
      <c r="J8" s="56" t="s">
        <v>88</v>
      </c>
      <c r="K8" s="56" t="s">
        <v>7</v>
      </c>
      <c r="L8" s="12" t="s">
        <v>53</v>
      </c>
      <c r="M8" s="8" t="s">
        <v>54</v>
      </c>
      <c r="N8" s="56" t="s">
        <v>93</v>
      </c>
      <c r="O8" s="73" t="s">
        <v>55</v>
      </c>
      <c r="P8" s="72" t="s">
        <v>54</v>
      </c>
      <c r="Q8" s="57" t="s">
        <v>94</v>
      </c>
      <c r="R8" s="30" t="s">
        <v>55</v>
      </c>
    </row>
    <row r="9" spans="2:18" x14ac:dyDescent="0.2">
      <c r="B9" s="9" t="s">
        <v>8</v>
      </c>
      <c r="C9" s="44" t="s">
        <v>9</v>
      </c>
      <c r="D9" s="168" t="s">
        <v>10</v>
      </c>
      <c r="E9" s="169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56</v>
      </c>
      <c r="M9" s="9" t="s">
        <v>57</v>
      </c>
      <c r="N9" s="9" t="s">
        <v>58</v>
      </c>
      <c r="O9" s="44" t="s">
        <v>59</v>
      </c>
      <c r="P9" s="74" t="s">
        <v>63</v>
      </c>
      <c r="Q9" s="31" t="s">
        <v>64</v>
      </c>
      <c r="R9" s="31" t="s">
        <v>65</v>
      </c>
    </row>
    <row r="10" spans="2:18" ht="15.75" customHeight="1" x14ac:dyDescent="0.2">
      <c r="B10" s="7" t="s">
        <v>9</v>
      </c>
      <c r="C10" s="187" t="s">
        <v>69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86"/>
      <c r="Q10" s="86"/>
      <c r="R10" s="72"/>
    </row>
    <row r="11" spans="2:18" ht="19.5" customHeight="1" x14ac:dyDescent="0.2">
      <c r="B11" s="21"/>
      <c r="C11" s="187" t="s">
        <v>101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86"/>
      <c r="Q11" s="86"/>
      <c r="R11" s="72"/>
    </row>
    <row r="12" spans="2:18" ht="60.75" customHeight="1" x14ac:dyDescent="0.2">
      <c r="B12" s="42" t="s">
        <v>24</v>
      </c>
      <c r="C12" s="116" t="s">
        <v>106</v>
      </c>
      <c r="D12" s="65">
        <v>649.03</v>
      </c>
      <c r="E12" s="62" t="s">
        <v>22</v>
      </c>
      <c r="F12" s="4">
        <v>5</v>
      </c>
      <c r="G12" s="1"/>
      <c r="H12" s="1"/>
      <c r="I12" s="1"/>
      <c r="J12" s="1"/>
      <c r="K12" s="3"/>
      <c r="L12" s="59"/>
      <c r="M12" s="60">
        <f>ROUND(D12*L12,2)</f>
        <v>0</v>
      </c>
      <c r="N12" s="60">
        <f>ROUND(M12*0.23,2)</f>
        <v>0</v>
      </c>
      <c r="O12" s="81">
        <f t="shared" ref="O12:O17" si="0">M12+N12</f>
        <v>0</v>
      </c>
      <c r="P12" s="82">
        <f t="shared" ref="P12:Q17" si="1">M12*6</f>
        <v>0</v>
      </c>
      <c r="Q12" s="61">
        <f t="shared" si="1"/>
        <v>0</v>
      </c>
      <c r="R12" s="61">
        <f t="shared" ref="R12:R17" si="2">P12+Q12</f>
        <v>0</v>
      </c>
    </row>
    <row r="13" spans="2:18" ht="47.25" x14ac:dyDescent="0.2">
      <c r="B13" s="39" t="s">
        <v>25</v>
      </c>
      <c r="C13" s="85" t="s">
        <v>27</v>
      </c>
      <c r="D13" s="65">
        <v>10</v>
      </c>
      <c r="E13" s="62" t="s">
        <v>22</v>
      </c>
      <c r="F13" s="4">
        <v>1</v>
      </c>
      <c r="G13" s="1"/>
      <c r="H13" s="1"/>
      <c r="I13" s="1"/>
      <c r="J13" s="1"/>
      <c r="K13" s="3"/>
      <c r="L13" s="59"/>
      <c r="M13" s="60">
        <f>ROUND(D13*L13,2)</f>
        <v>0</v>
      </c>
      <c r="N13" s="60">
        <f t="shared" ref="N13:N17" si="3">ROUND(M13*0.23,2)</f>
        <v>0</v>
      </c>
      <c r="O13" s="81">
        <f t="shared" si="0"/>
        <v>0</v>
      </c>
      <c r="P13" s="82">
        <f t="shared" si="1"/>
        <v>0</v>
      </c>
      <c r="Q13" s="61">
        <f t="shared" si="1"/>
        <v>0</v>
      </c>
      <c r="R13" s="61">
        <f t="shared" si="2"/>
        <v>0</v>
      </c>
    </row>
    <row r="14" spans="2:18" ht="47.25" x14ac:dyDescent="0.2">
      <c r="B14" s="39" t="s">
        <v>26</v>
      </c>
      <c r="C14" s="85" t="s">
        <v>70</v>
      </c>
      <c r="D14" s="65">
        <v>21</v>
      </c>
      <c r="E14" s="62" t="s">
        <v>23</v>
      </c>
      <c r="F14" s="4"/>
      <c r="G14" s="1">
        <v>1</v>
      </c>
      <c r="H14" s="1"/>
      <c r="I14" s="1"/>
      <c r="J14" s="1"/>
      <c r="K14" s="3"/>
      <c r="L14" s="59"/>
      <c r="M14" s="60">
        <f>ROUND(L14*D14,2)</f>
        <v>0</v>
      </c>
      <c r="N14" s="60">
        <f t="shared" si="3"/>
        <v>0</v>
      </c>
      <c r="O14" s="81">
        <f t="shared" si="0"/>
        <v>0</v>
      </c>
      <c r="P14" s="82">
        <f t="shared" si="1"/>
        <v>0</v>
      </c>
      <c r="Q14" s="61">
        <f t="shared" si="1"/>
        <v>0</v>
      </c>
      <c r="R14" s="61">
        <f t="shared" si="2"/>
        <v>0</v>
      </c>
    </row>
    <row r="15" spans="2:18" ht="47.25" x14ac:dyDescent="0.2">
      <c r="B15" s="39" t="s">
        <v>28</v>
      </c>
      <c r="C15" s="85" t="s">
        <v>107</v>
      </c>
      <c r="D15" s="65">
        <v>3</v>
      </c>
      <c r="E15" s="19" t="s">
        <v>90</v>
      </c>
      <c r="F15" s="4">
        <v>5</v>
      </c>
      <c r="G15" s="1"/>
      <c r="H15" s="1"/>
      <c r="I15" s="1"/>
      <c r="J15" s="1"/>
      <c r="K15" s="3"/>
      <c r="L15" s="59"/>
      <c r="M15" s="60">
        <f>ROUND(L15*D15,2)</f>
        <v>0</v>
      </c>
      <c r="N15" s="60">
        <f t="shared" si="3"/>
        <v>0</v>
      </c>
      <c r="O15" s="81">
        <f t="shared" si="0"/>
        <v>0</v>
      </c>
      <c r="P15" s="82">
        <f t="shared" si="1"/>
        <v>0</v>
      </c>
      <c r="Q15" s="61">
        <f t="shared" si="1"/>
        <v>0</v>
      </c>
      <c r="R15" s="61">
        <f t="shared" si="2"/>
        <v>0</v>
      </c>
    </row>
    <row r="16" spans="2:18" ht="132" customHeight="1" x14ac:dyDescent="0.2">
      <c r="B16" s="39" t="s">
        <v>91</v>
      </c>
      <c r="C16" s="85" t="s">
        <v>102</v>
      </c>
      <c r="D16" s="65">
        <v>3</v>
      </c>
      <c r="E16" s="19" t="s">
        <v>90</v>
      </c>
      <c r="F16" s="18" t="s">
        <v>31</v>
      </c>
      <c r="G16" s="1"/>
      <c r="H16" s="1"/>
      <c r="I16" s="1"/>
      <c r="J16" s="1"/>
      <c r="K16" s="3"/>
      <c r="L16" s="59"/>
      <c r="M16" s="60">
        <f>ROUND(L16*D16,2)</f>
        <v>0</v>
      </c>
      <c r="N16" s="60">
        <f t="shared" si="3"/>
        <v>0</v>
      </c>
      <c r="O16" s="81">
        <f t="shared" si="0"/>
        <v>0</v>
      </c>
      <c r="P16" s="82">
        <f t="shared" si="1"/>
        <v>0</v>
      </c>
      <c r="Q16" s="61">
        <f t="shared" si="1"/>
        <v>0</v>
      </c>
      <c r="R16" s="61">
        <f t="shared" si="2"/>
        <v>0</v>
      </c>
    </row>
    <row r="17" spans="2:19" ht="63" x14ac:dyDescent="0.2">
      <c r="B17" s="39" t="s">
        <v>109</v>
      </c>
      <c r="C17" s="85" t="s">
        <v>108</v>
      </c>
      <c r="D17" s="65">
        <v>3</v>
      </c>
      <c r="E17" s="19" t="s">
        <v>90</v>
      </c>
      <c r="F17" s="4">
        <v>5</v>
      </c>
      <c r="G17" s="1"/>
      <c r="H17" s="1"/>
      <c r="I17" s="1"/>
      <c r="J17" s="1"/>
      <c r="K17" s="3"/>
      <c r="L17" s="59"/>
      <c r="M17" s="60">
        <f>ROUND(L17*D17,2)</f>
        <v>0</v>
      </c>
      <c r="N17" s="60">
        <f t="shared" si="3"/>
        <v>0</v>
      </c>
      <c r="O17" s="81">
        <f t="shared" si="0"/>
        <v>0</v>
      </c>
      <c r="P17" s="82">
        <f t="shared" si="1"/>
        <v>0</v>
      </c>
      <c r="Q17" s="61">
        <f t="shared" si="1"/>
        <v>0</v>
      </c>
      <c r="R17" s="61">
        <f t="shared" si="2"/>
        <v>0</v>
      </c>
    </row>
    <row r="18" spans="2:19" ht="17.25" customHeight="1" x14ac:dyDescent="0.2">
      <c r="B18" s="20"/>
      <c r="C18" s="187" t="s">
        <v>32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9"/>
      <c r="P18" s="87"/>
      <c r="Q18" s="86"/>
      <c r="R18" s="72"/>
    </row>
    <row r="19" spans="2:19" ht="63" x14ac:dyDescent="0.2">
      <c r="B19" s="39" t="s">
        <v>110</v>
      </c>
      <c r="C19" s="85" t="s">
        <v>67</v>
      </c>
      <c r="D19" s="66">
        <v>339.55</v>
      </c>
      <c r="E19" s="62" t="s">
        <v>66</v>
      </c>
      <c r="F19" s="63">
        <v>1</v>
      </c>
      <c r="G19" s="1"/>
      <c r="H19" s="1"/>
      <c r="I19" s="1"/>
      <c r="J19" s="1"/>
      <c r="K19" s="3"/>
      <c r="L19" s="64"/>
      <c r="M19" s="60">
        <f>ROUND(L19*D19,2)</f>
        <v>0</v>
      </c>
      <c r="N19" s="60">
        <f>ROUND(M19*0.23,2)</f>
        <v>0</v>
      </c>
      <c r="O19" s="81">
        <f>M19+N19</f>
        <v>0</v>
      </c>
      <c r="P19" s="82">
        <f t="shared" ref="P19:Q21" si="4">M19*6</f>
        <v>0</v>
      </c>
      <c r="Q19" s="61">
        <f t="shared" si="4"/>
        <v>0</v>
      </c>
      <c r="R19" s="61">
        <f>P19+Q19</f>
        <v>0</v>
      </c>
    </row>
    <row r="20" spans="2:19" ht="75" customHeight="1" x14ac:dyDescent="0.2">
      <c r="B20" s="39" t="s">
        <v>111</v>
      </c>
      <c r="C20" s="145" t="s">
        <v>142</v>
      </c>
      <c r="D20" s="146">
        <v>120</v>
      </c>
      <c r="E20" s="147" t="s">
        <v>22</v>
      </c>
      <c r="F20" s="25"/>
      <c r="G20" s="26"/>
      <c r="H20" s="26">
        <v>1</v>
      </c>
      <c r="I20" s="26"/>
      <c r="J20" s="26"/>
      <c r="K20" s="148"/>
      <c r="L20" s="149"/>
      <c r="M20" s="118">
        <f>ROUND(L20*D20,2)</f>
        <v>0</v>
      </c>
      <c r="N20" s="118">
        <f t="shared" ref="N20:N21" si="5">ROUND(M20*0.23,2)</f>
        <v>0</v>
      </c>
      <c r="O20" s="119">
        <f>M20+N20</f>
        <v>0</v>
      </c>
      <c r="P20" s="120">
        <f>M20</f>
        <v>0</v>
      </c>
      <c r="Q20" s="121">
        <f t="shared" si="4"/>
        <v>0</v>
      </c>
      <c r="R20" s="121">
        <f>P20+Q20</f>
        <v>0</v>
      </c>
    </row>
    <row r="21" spans="2:19" ht="78.75" x14ac:dyDescent="0.2">
      <c r="B21" s="39" t="s">
        <v>112</v>
      </c>
      <c r="C21" s="145" t="s">
        <v>143</v>
      </c>
      <c r="D21" s="146">
        <v>673.79</v>
      </c>
      <c r="E21" s="147" t="s">
        <v>22</v>
      </c>
      <c r="F21" s="25"/>
      <c r="G21" s="26"/>
      <c r="H21" s="26"/>
      <c r="I21" s="26">
        <v>1</v>
      </c>
      <c r="J21" s="26"/>
      <c r="K21" s="148"/>
      <c r="L21" s="149"/>
      <c r="M21" s="118">
        <f>ROUND(L21*D21/7,2)</f>
        <v>0</v>
      </c>
      <c r="N21" s="118">
        <f t="shared" si="5"/>
        <v>0</v>
      </c>
      <c r="O21" s="119">
        <f>M21+N21</f>
        <v>0</v>
      </c>
      <c r="P21" s="120">
        <f>M21</f>
        <v>0</v>
      </c>
      <c r="Q21" s="121">
        <f t="shared" si="4"/>
        <v>0</v>
      </c>
      <c r="R21" s="121">
        <f>P21+Q21</f>
        <v>0</v>
      </c>
    </row>
    <row r="22" spans="2:19" ht="16.5" customHeight="1" x14ac:dyDescent="0.2">
      <c r="B22" s="39"/>
      <c r="C22" s="187" t="s">
        <v>34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9"/>
      <c r="P22" s="87"/>
      <c r="Q22" s="86"/>
      <c r="R22" s="72"/>
    </row>
    <row r="23" spans="2:19" ht="31.5" x14ac:dyDescent="0.2">
      <c r="B23" s="39" t="s">
        <v>33</v>
      </c>
      <c r="C23" s="85" t="s">
        <v>35</v>
      </c>
      <c r="D23" s="67">
        <v>9</v>
      </c>
      <c r="E23" s="62" t="s">
        <v>22</v>
      </c>
      <c r="F23" s="4">
        <v>5</v>
      </c>
      <c r="G23" s="1"/>
      <c r="H23" s="1"/>
      <c r="I23" s="1"/>
      <c r="J23" s="1"/>
      <c r="K23" s="3"/>
      <c r="L23" s="59"/>
      <c r="M23" s="60">
        <f>ROUND(L23*D23,2)</f>
        <v>0</v>
      </c>
      <c r="N23" s="60">
        <f>ROUND(M23*0.23,2)</f>
        <v>0</v>
      </c>
      <c r="O23" s="81">
        <f>M23+N23</f>
        <v>0</v>
      </c>
      <c r="P23" s="82">
        <f t="shared" ref="P23:Q26" si="6">M23*6</f>
        <v>0</v>
      </c>
      <c r="Q23" s="61">
        <f t="shared" si="6"/>
        <v>0</v>
      </c>
      <c r="R23" s="61">
        <f>P23+Q23</f>
        <v>0</v>
      </c>
    </row>
    <row r="24" spans="2:19" ht="31.5" x14ac:dyDescent="0.2">
      <c r="B24" s="39" t="s">
        <v>114</v>
      </c>
      <c r="C24" s="85" t="s">
        <v>87</v>
      </c>
      <c r="D24" s="67">
        <v>59.2</v>
      </c>
      <c r="E24" s="62" t="s">
        <v>22</v>
      </c>
      <c r="F24" s="4">
        <v>5</v>
      </c>
      <c r="G24" s="1"/>
      <c r="H24" s="1"/>
      <c r="I24" s="1"/>
      <c r="J24" s="1"/>
      <c r="K24" s="3"/>
      <c r="L24" s="59"/>
      <c r="M24" s="60">
        <f>ROUND(L24*D24,2)</f>
        <v>0</v>
      </c>
      <c r="N24" s="60">
        <f t="shared" ref="N24:N26" si="7">ROUND(M24*0.23,2)</f>
        <v>0</v>
      </c>
      <c r="O24" s="81">
        <f>M24+N24</f>
        <v>0</v>
      </c>
      <c r="P24" s="82">
        <f t="shared" si="6"/>
        <v>0</v>
      </c>
      <c r="Q24" s="61">
        <f t="shared" si="6"/>
        <v>0</v>
      </c>
      <c r="R24" s="61">
        <f>P24+Q24</f>
        <v>0</v>
      </c>
    </row>
    <row r="25" spans="2:19" ht="31.5" x14ac:dyDescent="0.2">
      <c r="B25" s="39" t="s">
        <v>115</v>
      </c>
      <c r="C25" s="85" t="s">
        <v>36</v>
      </c>
      <c r="D25" s="67">
        <v>5</v>
      </c>
      <c r="E25" s="62" t="s">
        <v>22</v>
      </c>
      <c r="F25" s="4"/>
      <c r="G25" s="1">
        <v>1</v>
      </c>
      <c r="H25" s="1"/>
      <c r="I25" s="1"/>
      <c r="J25" s="1"/>
      <c r="K25" s="3"/>
      <c r="L25" s="59"/>
      <c r="M25" s="60">
        <f>ROUND(L25*D25,2)</f>
        <v>0</v>
      </c>
      <c r="N25" s="60">
        <f t="shared" si="7"/>
        <v>0</v>
      </c>
      <c r="O25" s="81">
        <f>M25+N25</f>
        <v>0</v>
      </c>
      <c r="P25" s="82">
        <f t="shared" si="6"/>
        <v>0</v>
      </c>
      <c r="Q25" s="61">
        <f t="shared" si="6"/>
        <v>0</v>
      </c>
      <c r="R25" s="61">
        <f>P25+Q25</f>
        <v>0</v>
      </c>
    </row>
    <row r="26" spans="2:19" ht="31.5" x14ac:dyDescent="0.2">
      <c r="B26" s="39" t="s">
        <v>116</v>
      </c>
      <c r="C26" s="85" t="s">
        <v>37</v>
      </c>
      <c r="D26" s="67">
        <v>9</v>
      </c>
      <c r="E26" s="62" t="s">
        <v>22</v>
      </c>
      <c r="F26" s="4"/>
      <c r="G26" s="1">
        <v>1</v>
      </c>
      <c r="H26" s="1"/>
      <c r="I26" s="1"/>
      <c r="J26" s="1"/>
      <c r="K26" s="3"/>
      <c r="L26" s="59"/>
      <c r="M26" s="60">
        <f>ROUND(L26*D26,2)</f>
        <v>0</v>
      </c>
      <c r="N26" s="60">
        <f t="shared" si="7"/>
        <v>0</v>
      </c>
      <c r="O26" s="81">
        <f>M26+N26</f>
        <v>0</v>
      </c>
      <c r="P26" s="82">
        <f t="shared" si="6"/>
        <v>0</v>
      </c>
      <c r="Q26" s="61">
        <f t="shared" si="6"/>
        <v>0</v>
      </c>
      <c r="R26" s="61">
        <f>P26+Q26</f>
        <v>0</v>
      </c>
    </row>
    <row r="27" spans="2:19" ht="15.75" x14ac:dyDescent="0.2">
      <c r="B27" s="20"/>
      <c r="C27" s="187" t="s">
        <v>71</v>
      </c>
      <c r="D27" s="188"/>
      <c r="E27" s="188"/>
      <c r="F27" s="188"/>
      <c r="G27" s="188"/>
      <c r="H27" s="89"/>
      <c r="I27" s="188"/>
      <c r="J27" s="188"/>
      <c r="K27" s="188"/>
      <c r="L27" s="188"/>
      <c r="M27" s="188"/>
      <c r="N27" s="88"/>
      <c r="O27" s="187"/>
      <c r="P27" s="188"/>
      <c r="Q27" s="188"/>
      <c r="R27" s="188"/>
      <c r="S27" s="90"/>
    </row>
    <row r="28" spans="2:19" ht="78.75" x14ac:dyDescent="0.2">
      <c r="B28" s="40" t="s">
        <v>113</v>
      </c>
      <c r="C28" s="153" t="s">
        <v>144</v>
      </c>
      <c r="D28" s="154" t="s">
        <v>95</v>
      </c>
      <c r="E28" s="155" t="s">
        <v>141</v>
      </c>
      <c r="F28" s="156"/>
      <c r="G28" s="157"/>
      <c r="H28" s="158"/>
      <c r="I28" s="157">
        <v>3</v>
      </c>
      <c r="J28" s="159"/>
      <c r="K28" s="160"/>
      <c r="L28" s="161"/>
      <c r="M28" s="162">
        <f>L28</f>
        <v>0</v>
      </c>
      <c r="N28" s="162">
        <f>ROUND(M28*0.23,2)</f>
        <v>0</v>
      </c>
      <c r="O28" s="163">
        <f>M28+N28</f>
        <v>0</v>
      </c>
      <c r="P28" s="164">
        <f>L28*3</f>
        <v>0</v>
      </c>
      <c r="Q28" s="162">
        <f>N28*3</f>
        <v>0</v>
      </c>
      <c r="R28" s="162">
        <f>P28+Q28</f>
        <v>0</v>
      </c>
    </row>
    <row r="29" spans="2:19" ht="31.5" customHeight="1" thickBot="1" x14ac:dyDescent="0.25">
      <c r="K29" s="186" t="s">
        <v>68</v>
      </c>
      <c r="L29" s="186"/>
      <c r="M29" s="150">
        <f>M12+M13+M14+M15+M16+M17+M19+M20+M21+M23+M24+M25+M26+M28</f>
        <v>0</v>
      </c>
      <c r="N29" s="151"/>
      <c r="O29" s="150">
        <f>ROUND(M29*1.23,2)</f>
        <v>0</v>
      </c>
      <c r="P29" s="152">
        <f>M29*6</f>
        <v>0</v>
      </c>
      <c r="Q29" s="84"/>
      <c r="R29" s="152">
        <f>O29*7</f>
        <v>0</v>
      </c>
    </row>
    <row r="30" spans="2:19" x14ac:dyDescent="0.2">
      <c r="B30" s="43"/>
      <c r="C30" s="6" t="s">
        <v>89</v>
      </c>
      <c r="N30" s="70"/>
    </row>
    <row r="31" spans="2:19" x14ac:dyDescent="0.2">
      <c r="O31" s="137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zoomScale="90" zoomScaleNormal="64" zoomScaleSheetLayoutView="90" workbookViewId="0">
      <selection activeCell="O27" sqref="O27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3" width="9.140625" style="6"/>
    <col min="14" max="14" width="9.85546875" style="6" bestFit="1" customWidth="1"/>
    <col min="15" max="17" width="9.140625" style="32"/>
    <col min="18" max="16384" width="9.140625" style="6"/>
  </cols>
  <sheetData>
    <row r="2" spans="2:17" x14ac:dyDescent="0.2">
      <c r="B2" s="36" t="s">
        <v>152</v>
      </c>
    </row>
    <row r="3" spans="2:17" x14ac:dyDescent="0.2">
      <c r="B3" s="35" t="s">
        <v>125</v>
      </c>
    </row>
    <row r="4" spans="2:17" x14ac:dyDescent="0.2">
      <c r="N4" s="6" t="s">
        <v>121</v>
      </c>
    </row>
    <row r="5" spans="2:17" x14ac:dyDescent="0.2">
      <c r="B5" s="35" t="s">
        <v>128</v>
      </c>
    </row>
    <row r="6" spans="2:17" x14ac:dyDescent="0.2">
      <c r="B6" s="32"/>
    </row>
    <row r="8" spans="2:17" ht="31.5" customHeight="1" x14ac:dyDescent="0.2">
      <c r="B8" s="181" t="s">
        <v>0</v>
      </c>
      <c r="C8" s="182" t="s">
        <v>1</v>
      </c>
      <c r="D8" s="183" t="s">
        <v>19</v>
      </c>
      <c r="E8" s="184" t="s">
        <v>20</v>
      </c>
      <c r="F8" s="198" t="s">
        <v>2</v>
      </c>
      <c r="G8" s="199"/>
      <c r="H8" s="199"/>
      <c r="I8" s="199"/>
      <c r="J8" s="199"/>
      <c r="K8" s="165" t="s">
        <v>72</v>
      </c>
      <c r="L8" s="166"/>
      <c r="M8" s="166"/>
      <c r="N8" s="167"/>
      <c r="O8" s="192" t="s">
        <v>151</v>
      </c>
      <c r="P8" s="192"/>
      <c r="Q8" s="193"/>
    </row>
    <row r="9" spans="2:17" ht="25.5" x14ac:dyDescent="0.2">
      <c r="B9" s="181"/>
      <c r="C9" s="182"/>
      <c r="D9" s="183"/>
      <c r="E9" s="184"/>
      <c r="F9" s="80" t="s">
        <v>3</v>
      </c>
      <c r="G9" s="56" t="s">
        <v>4</v>
      </c>
      <c r="H9" s="56" t="s">
        <v>5</v>
      </c>
      <c r="I9" s="56" t="s">
        <v>6</v>
      </c>
      <c r="J9" s="113" t="s">
        <v>88</v>
      </c>
      <c r="K9" s="12" t="s">
        <v>53</v>
      </c>
      <c r="L9" s="8" t="s">
        <v>54</v>
      </c>
      <c r="M9" s="56" t="s">
        <v>94</v>
      </c>
      <c r="N9" s="78" t="s">
        <v>55</v>
      </c>
      <c r="O9" s="79" t="s">
        <v>54</v>
      </c>
      <c r="P9" s="57" t="s">
        <v>94</v>
      </c>
      <c r="Q9" s="30" t="s">
        <v>55</v>
      </c>
    </row>
    <row r="10" spans="2:17" x14ac:dyDescent="0.2">
      <c r="B10" s="9" t="s">
        <v>8</v>
      </c>
      <c r="C10" s="11" t="s">
        <v>9</v>
      </c>
      <c r="D10" s="200" t="s">
        <v>10</v>
      </c>
      <c r="E10" s="169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56</v>
      </c>
      <c r="L10" s="9" t="s">
        <v>57</v>
      </c>
      <c r="M10" s="9" t="s">
        <v>58</v>
      </c>
      <c r="N10" s="44" t="s">
        <v>59</v>
      </c>
      <c r="O10" s="74" t="s">
        <v>63</v>
      </c>
      <c r="P10" s="31" t="s">
        <v>64</v>
      </c>
      <c r="Q10" s="31" t="s">
        <v>65</v>
      </c>
    </row>
    <row r="11" spans="2:17" ht="15.75" x14ac:dyDescent="0.2">
      <c r="B11" s="7" t="s">
        <v>10</v>
      </c>
      <c r="C11" s="187" t="s">
        <v>38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75"/>
      <c r="P11" s="75"/>
      <c r="Q11" s="16"/>
    </row>
    <row r="12" spans="2:17" ht="15.75" x14ac:dyDescent="0.2">
      <c r="B12" s="7"/>
      <c r="C12" s="187" t="s">
        <v>39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75"/>
      <c r="P12" s="75"/>
      <c r="Q12" s="16"/>
    </row>
    <row r="13" spans="2:17" ht="47.25" x14ac:dyDescent="0.2">
      <c r="B13" s="2" t="s">
        <v>40</v>
      </c>
      <c r="C13" s="23" t="s">
        <v>117</v>
      </c>
      <c r="D13" s="28">
        <v>2159.6799999999998</v>
      </c>
      <c r="E13" s="19" t="s">
        <v>22</v>
      </c>
      <c r="F13" s="131">
        <v>2</v>
      </c>
      <c r="G13" s="26"/>
      <c r="H13" s="1"/>
      <c r="I13" s="1"/>
      <c r="J13" s="1"/>
      <c r="K13" s="59"/>
      <c r="L13" s="60">
        <f>ROUND(D13*K13,2)</f>
        <v>0</v>
      </c>
      <c r="M13" s="60">
        <f>ROUND(L13*0.23,2)</f>
        <v>0</v>
      </c>
      <c r="N13" s="81">
        <f>L13+M13</f>
        <v>0</v>
      </c>
      <c r="O13" s="82">
        <f t="shared" ref="O13:P15" si="0">L13*6</f>
        <v>0</v>
      </c>
      <c r="P13" s="61">
        <f t="shared" si="0"/>
        <v>0</v>
      </c>
      <c r="Q13" s="61">
        <f>O13+P13</f>
        <v>0</v>
      </c>
    </row>
    <row r="14" spans="2:17" ht="63" x14ac:dyDescent="0.2">
      <c r="B14" s="39" t="s">
        <v>41</v>
      </c>
      <c r="C14" s="5" t="s">
        <v>42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59"/>
      <c r="L14" s="60">
        <f>ROUND(D14*K14,2)</f>
        <v>0</v>
      </c>
      <c r="M14" s="60">
        <f t="shared" ref="M14:M15" si="1">ROUND(L14*0.23,2)</f>
        <v>0</v>
      </c>
      <c r="N14" s="81">
        <f>L14+M14</f>
        <v>0</v>
      </c>
      <c r="O14" s="82">
        <f t="shared" si="0"/>
        <v>0</v>
      </c>
      <c r="P14" s="61">
        <f t="shared" si="0"/>
        <v>0</v>
      </c>
      <c r="Q14" s="61">
        <f>O14+P14</f>
        <v>0</v>
      </c>
    </row>
    <row r="15" spans="2:17" ht="28.5" customHeight="1" x14ac:dyDescent="0.2">
      <c r="B15" s="39" t="s">
        <v>96</v>
      </c>
      <c r="C15" s="5" t="s">
        <v>46</v>
      </c>
      <c r="D15" s="28">
        <v>10</v>
      </c>
      <c r="E15" s="19" t="s">
        <v>22</v>
      </c>
      <c r="F15" s="196" t="s">
        <v>47</v>
      </c>
      <c r="G15" s="197"/>
      <c r="H15" s="197"/>
      <c r="I15" s="197"/>
      <c r="J15" s="197"/>
      <c r="K15" s="59"/>
      <c r="L15" s="60">
        <f>ROUND(D15*K15,2)</f>
        <v>0</v>
      </c>
      <c r="M15" s="60">
        <f t="shared" si="1"/>
        <v>0</v>
      </c>
      <c r="N15" s="81">
        <f>L15+M15</f>
        <v>0</v>
      </c>
      <c r="O15" s="82">
        <f t="shared" si="0"/>
        <v>0</v>
      </c>
      <c r="P15" s="61">
        <f t="shared" si="0"/>
        <v>0</v>
      </c>
      <c r="Q15" s="61">
        <f>O15+P15</f>
        <v>0</v>
      </c>
    </row>
    <row r="16" spans="2:17" ht="15.75" x14ac:dyDescent="0.2">
      <c r="B16" s="7"/>
      <c r="C16" s="194" t="s">
        <v>119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76"/>
      <c r="P16" s="71"/>
      <c r="Q16" s="71"/>
    </row>
    <row r="17" spans="2:17" ht="63" x14ac:dyDescent="0.2">
      <c r="B17" s="40" t="s">
        <v>43</v>
      </c>
      <c r="C17" s="23" t="s">
        <v>118</v>
      </c>
      <c r="D17" s="130">
        <v>239.35</v>
      </c>
      <c r="E17" s="24" t="s">
        <v>22</v>
      </c>
      <c r="F17" s="25">
        <v>5</v>
      </c>
      <c r="G17" s="26"/>
      <c r="H17" s="26"/>
      <c r="I17" s="26"/>
      <c r="J17" s="26"/>
      <c r="K17" s="59"/>
      <c r="L17" s="60">
        <f>ROUND(K17*D17,2)</f>
        <v>0</v>
      </c>
      <c r="M17" s="60">
        <f>ROUND(L17*0.23,2)</f>
        <v>0</v>
      </c>
      <c r="N17" s="81">
        <f t="shared" ref="N17:N21" si="2">L17+M17</f>
        <v>0</v>
      </c>
      <c r="O17" s="82">
        <f t="shared" ref="O17:P21" si="3">L17*6</f>
        <v>0</v>
      </c>
      <c r="P17" s="61">
        <f t="shared" si="3"/>
        <v>0</v>
      </c>
      <c r="Q17" s="61">
        <f t="shared" ref="Q17:Q21" si="4">O17+P17</f>
        <v>0</v>
      </c>
    </row>
    <row r="18" spans="2:17" ht="31.5" x14ac:dyDescent="0.2">
      <c r="B18" s="40" t="s">
        <v>44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59"/>
      <c r="L18" s="60">
        <f>ROUND(K18*D18,2)</f>
        <v>0</v>
      </c>
      <c r="M18" s="60">
        <f t="shared" ref="M18:M21" si="5">ROUND(L18*0.23,2)</f>
        <v>0</v>
      </c>
      <c r="N18" s="81">
        <f t="shared" si="2"/>
        <v>0</v>
      </c>
      <c r="O18" s="82">
        <f t="shared" si="3"/>
        <v>0</v>
      </c>
      <c r="P18" s="61">
        <f t="shared" si="3"/>
        <v>0</v>
      </c>
      <c r="Q18" s="61">
        <f t="shared" si="4"/>
        <v>0</v>
      </c>
    </row>
    <row r="19" spans="2:17" ht="57" customHeight="1" x14ac:dyDescent="0.2">
      <c r="B19" s="40" t="s">
        <v>45</v>
      </c>
      <c r="C19" s="23" t="s">
        <v>30</v>
      </c>
      <c r="D19" s="126">
        <v>150</v>
      </c>
      <c r="E19" s="24" t="s">
        <v>22</v>
      </c>
      <c r="F19" s="132">
        <v>1</v>
      </c>
      <c r="G19" s="26"/>
      <c r="H19" s="26"/>
      <c r="I19" s="26"/>
      <c r="J19" s="26"/>
      <c r="K19" s="59"/>
      <c r="L19" s="60">
        <f>ROUND(K19*D19,2)</f>
        <v>0</v>
      </c>
      <c r="M19" s="60">
        <f t="shared" si="5"/>
        <v>0</v>
      </c>
      <c r="N19" s="81">
        <f t="shared" si="2"/>
        <v>0</v>
      </c>
      <c r="O19" s="82">
        <f t="shared" si="3"/>
        <v>0</v>
      </c>
      <c r="P19" s="61">
        <f t="shared" si="3"/>
        <v>0</v>
      </c>
      <c r="Q19" s="61">
        <f t="shared" si="4"/>
        <v>0</v>
      </c>
    </row>
    <row r="20" spans="2:17" ht="110.25" x14ac:dyDescent="0.2">
      <c r="B20" s="40" t="s">
        <v>48</v>
      </c>
      <c r="C20" s="23" t="s">
        <v>99</v>
      </c>
      <c r="D20" s="29">
        <v>25</v>
      </c>
      <c r="E20" s="24" t="s">
        <v>23</v>
      </c>
      <c r="F20" s="27" t="s">
        <v>31</v>
      </c>
      <c r="G20" s="26"/>
      <c r="H20" s="26"/>
      <c r="I20" s="26"/>
      <c r="J20" s="26"/>
      <c r="K20" s="59"/>
      <c r="L20" s="60">
        <f>ROUND(K20*D20,2)</f>
        <v>0</v>
      </c>
      <c r="M20" s="60">
        <f t="shared" si="5"/>
        <v>0</v>
      </c>
      <c r="N20" s="81">
        <f t="shared" si="2"/>
        <v>0</v>
      </c>
      <c r="O20" s="82">
        <f t="shared" si="3"/>
        <v>0</v>
      </c>
      <c r="P20" s="61">
        <f t="shared" si="3"/>
        <v>0</v>
      </c>
      <c r="Q20" s="61">
        <f t="shared" si="4"/>
        <v>0</v>
      </c>
    </row>
    <row r="21" spans="2:17" ht="47.25" x14ac:dyDescent="0.2">
      <c r="B21" s="40" t="s">
        <v>50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59"/>
      <c r="L21" s="60">
        <f>ROUND(K21*D21,2)</f>
        <v>0</v>
      </c>
      <c r="M21" s="60">
        <f t="shared" si="5"/>
        <v>0</v>
      </c>
      <c r="N21" s="81">
        <f t="shared" si="2"/>
        <v>0</v>
      </c>
      <c r="O21" s="82">
        <f t="shared" si="3"/>
        <v>0</v>
      </c>
      <c r="P21" s="61">
        <f t="shared" si="3"/>
        <v>0</v>
      </c>
      <c r="Q21" s="61">
        <f t="shared" si="4"/>
        <v>0</v>
      </c>
    </row>
    <row r="22" spans="2:17" ht="15.75" x14ac:dyDescent="0.2">
      <c r="B22" s="20"/>
      <c r="C22" s="187" t="s">
        <v>49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76"/>
      <c r="P22" s="71"/>
      <c r="Q22" s="71"/>
    </row>
    <row r="23" spans="2:17" ht="47.25" x14ac:dyDescent="0.2">
      <c r="B23" s="41" t="s">
        <v>51</v>
      </c>
      <c r="C23" s="5" t="s">
        <v>120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59"/>
      <c r="L23" s="60">
        <f>ROUND(K23*D23,2)</f>
        <v>0</v>
      </c>
      <c r="M23" s="60">
        <f>ROUND(L23*0.23,2)</f>
        <v>0</v>
      </c>
      <c r="N23" s="81">
        <f>L23+M23</f>
        <v>0</v>
      </c>
      <c r="O23" s="82">
        <f>L23*6</f>
        <v>0</v>
      </c>
      <c r="P23" s="61">
        <f>M23*6</f>
        <v>0</v>
      </c>
      <c r="Q23" s="61">
        <f>O23+P23</f>
        <v>0</v>
      </c>
    </row>
    <row r="24" spans="2:17" ht="63" x14ac:dyDescent="0.2">
      <c r="B24" s="41" t="s">
        <v>52</v>
      </c>
      <c r="C24" s="23" t="s">
        <v>145</v>
      </c>
      <c r="D24" s="29">
        <v>3000</v>
      </c>
      <c r="E24" s="24" t="s">
        <v>22</v>
      </c>
      <c r="F24" s="25"/>
      <c r="G24" s="26"/>
      <c r="H24" s="26">
        <v>1</v>
      </c>
      <c r="I24" s="26"/>
      <c r="J24" s="26"/>
      <c r="K24" s="149"/>
      <c r="L24" s="118">
        <f>ROUND(K24*D24,2)</f>
        <v>0</v>
      </c>
      <c r="M24" s="118">
        <f>ROUND(L24*0.23,2)</f>
        <v>0</v>
      </c>
      <c r="N24" s="119">
        <f>L24+M24</f>
        <v>0</v>
      </c>
      <c r="O24" s="120">
        <f>L24*2</f>
        <v>0</v>
      </c>
      <c r="P24" s="121">
        <f>M24*2</f>
        <v>0</v>
      </c>
      <c r="Q24" s="121">
        <f>O24+P24</f>
        <v>0</v>
      </c>
    </row>
    <row r="25" spans="2:17" ht="15.75" x14ac:dyDescent="0.2">
      <c r="B25" s="68"/>
      <c r="C25" s="69"/>
      <c r="D25" s="69"/>
      <c r="E25" s="69"/>
      <c r="F25" s="69"/>
      <c r="G25" s="69"/>
      <c r="H25" s="69"/>
      <c r="I25" s="69"/>
      <c r="J25" s="69" t="s">
        <v>68</v>
      </c>
      <c r="K25" s="83"/>
      <c r="L25" s="60">
        <f>SUM(L13,L14,L15,L17:L21,L23:L24)</f>
        <v>0</v>
      </c>
      <c r="M25" s="118"/>
      <c r="N25" s="119">
        <f>ROUND(L25*1.23,2)</f>
        <v>0</v>
      </c>
      <c r="O25" s="120">
        <f>O13+O14+O15+O17+O18+O19+O20+O21+O23+O24</f>
        <v>0</v>
      </c>
      <c r="P25" s="121"/>
      <c r="Q25" s="121">
        <f>Q13+Q14+Q15+Q17+Q18+Q19+Q20+Q21+Q23+Q24</f>
        <v>0</v>
      </c>
    </row>
    <row r="26" spans="2:17" x14ac:dyDescent="0.2">
      <c r="C26" s="6" t="s">
        <v>89</v>
      </c>
      <c r="K26" s="70"/>
    </row>
    <row r="27" spans="2:17" ht="15.75" x14ac:dyDescent="0.2">
      <c r="C27" s="115"/>
    </row>
    <row r="28" spans="2:17" x14ac:dyDescent="0.2">
      <c r="L28" s="117"/>
    </row>
    <row r="39" spans="25:25" x14ac:dyDescent="0.2">
      <c r="Y39" s="77"/>
    </row>
  </sheetData>
  <mergeCells count="13">
    <mergeCell ref="C22:N22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56"/>
  <sheetViews>
    <sheetView tabSelected="1" zoomScale="120" zoomScaleNormal="120" workbookViewId="0">
      <selection activeCell="F11" sqref="F11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11" t="s">
        <v>127</v>
      </c>
      <c r="I2" s="112"/>
    </row>
    <row r="3" spans="1:18" x14ac:dyDescent="0.2">
      <c r="C3" s="36" t="s">
        <v>152</v>
      </c>
      <c r="D3" s="6"/>
    </row>
    <row r="4" spans="1:18" x14ac:dyDescent="0.2">
      <c r="C4" s="35" t="s">
        <v>126</v>
      </c>
      <c r="D4" s="6"/>
    </row>
    <row r="5" spans="1:18" x14ac:dyDescent="0.2">
      <c r="C5" s="6"/>
      <c r="D5" s="6"/>
    </row>
    <row r="6" spans="1:18" x14ac:dyDescent="0.2">
      <c r="C6" s="35" t="s">
        <v>128</v>
      </c>
    </row>
    <row r="7" spans="1:18" x14ac:dyDescent="0.2">
      <c r="C7" s="219"/>
      <c r="D7" s="220"/>
      <c r="E7" s="220"/>
      <c r="F7" s="220"/>
      <c r="G7" s="220"/>
      <c r="H7" s="220"/>
    </row>
    <row r="8" spans="1:18" x14ac:dyDescent="0.2">
      <c r="A8" s="48"/>
      <c r="B8" s="129" t="s">
        <v>0</v>
      </c>
      <c r="C8" s="128" t="s">
        <v>73</v>
      </c>
      <c r="D8" s="233" t="s">
        <v>74</v>
      </c>
      <c r="E8" s="233"/>
      <c r="F8" s="128" t="s">
        <v>75</v>
      </c>
      <c r="G8" s="128" t="s">
        <v>76</v>
      </c>
      <c r="H8" s="128" t="s">
        <v>77</v>
      </c>
      <c r="I8" s="128" t="s">
        <v>78</v>
      </c>
    </row>
    <row r="9" spans="1:18" x14ac:dyDescent="0.2">
      <c r="B9" s="234" t="s">
        <v>136</v>
      </c>
      <c r="C9" s="234"/>
      <c r="D9" s="234"/>
      <c r="E9" s="234"/>
      <c r="F9" s="234"/>
      <c r="G9" s="234"/>
      <c r="H9" s="234"/>
      <c r="I9" s="234"/>
    </row>
    <row r="10" spans="1:18" x14ac:dyDescent="0.2">
      <c r="B10" s="201" t="s">
        <v>8</v>
      </c>
      <c r="C10" s="204" t="s">
        <v>146</v>
      </c>
      <c r="D10" s="206" t="s">
        <v>81</v>
      </c>
      <c r="E10" s="124" t="s">
        <v>82</v>
      </c>
      <c r="F10" s="45">
        <f>Wspólne!M29</f>
        <v>0</v>
      </c>
      <c r="G10" s="140">
        <v>0.23</v>
      </c>
      <c r="H10" s="123">
        <f>ROUND(F10*0.23,2)</f>
        <v>0</v>
      </c>
      <c r="I10" s="45">
        <f t="shared" ref="I10" si="0">F10+H10</f>
        <v>0</v>
      </c>
    </row>
    <row r="11" spans="1:18" x14ac:dyDescent="0.2">
      <c r="B11" s="202"/>
      <c r="C11" s="205"/>
      <c r="D11" s="206"/>
      <c r="E11" s="124" t="s">
        <v>83</v>
      </c>
      <c r="F11" s="45">
        <f>ŁOG!L25</f>
        <v>0</v>
      </c>
      <c r="G11" s="140">
        <v>0.23</v>
      </c>
      <c r="H11" s="123">
        <f>ROUND(F11*0.23,2)</f>
        <v>0</v>
      </c>
      <c r="I11" s="45">
        <f t="shared" ref="I11:I17" si="1">F11+H11</f>
        <v>0</v>
      </c>
    </row>
    <row r="12" spans="1:18" x14ac:dyDescent="0.2">
      <c r="B12" s="203"/>
      <c r="C12" s="205"/>
      <c r="D12" s="138"/>
      <c r="E12" s="139" t="s">
        <v>147</v>
      </c>
      <c r="F12" s="141">
        <f>F10+F11</f>
        <v>0</v>
      </c>
      <c r="G12" s="138"/>
      <c r="H12" s="144">
        <f>H10+H11</f>
        <v>0</v>
      </c>
      <c r="I12" s="144">
        <f>I10+I11</f>
        <v>0</v>
      </c>
    </row>
    <row r="13" spans="1:18" x14ac:dyDescent="0.2">
      <c r="B13" s="210" t="s">
        <v>9</v>
      </c>
      <c r="C13" s="204" t="s">
        <v>129</v>
      </c>
      <c r="D13" s="206" t="s">
        <v>81</v>
      </c>
      <c r="E13" s="124" t="s">
        <v>82</v>
      </c>
      <c r="F13" s="45">
        <f>Wspólne!M29</f>
        <v>0</v>
      </c>
      <c r="G13" s="125">
        <v>0.23</v>
      </c>
      <c r="H13" s="123">
        <f>ROUND(F13*0.23,2)</f>
        <v>0</v>
      </c>
      <c r="I13" s="136">
        <f t="shared" si="1"/>
        <v>0</v>
      </c>
      <c r="R13" s="48"/>
    </row>
    <row r="14" spans="1:18" x14ac:dyDescent="0.2">
      <c r="B14" s="209"/>
      <c r="C14" s="205"/>
      <c r="D14" s="206"/>
      <c r="E14" s="124" t="s">
        <v>83</v>
      </c>
      <c r="F14" s="45">
        <f>ŁOG!L25</f>
        <v>0</v>
      </c>
      <c r="G14" s="125">
        <v>0.23</v>
      </c>
      <c r="H14" s="123">
        <f>ROUND(F14*0.23,2)</f>
        <v>0</v>
      </c>
      <c r="I14" s="45">
        <f t="shared" si="1"/>
        <v>0</v>
      </c>
      <c r="R14" s="48"/>
    </row>
    <row r="15" spans="1:18" x14ac:dyDescent="0.2">
      <c r="B15" s="209"/>
      <c r="C15" s="205"/>
      <c r="D15" s="207" t="s">
        <v>132</v>
      </c>
      <c r="E15" s="208"/>
      <c r="F15" s="142">
        <f>F13+F14</f>
        <v>0</v>
      </c>
      <c r="G15" s="134" t="s">
        <v>84</v>
      </c>
      <c r="H15" s="142">
        <f>H13+H14</f>
        <v>0</v>
      </c>
      <c r="I15" s="135">
        <f>I13+I14</f>
        <v>0</v>
      </c>
      <c r="R15" s="48"/>
    </row>
    <row r="16" spans="1:18" x14ac:dyDescent="0.2">
      <c r="B16" s="210" t="s">
        <v>10</v>
      </c>
      <c r="C16" s="224" t="s">
        <v>130</v>
      </c>
      <c r="D16" s="209" t="s">
        <v>81</v>
      </c>
      <c r="E16" s="33" t="s">
        <v>82</v>
      </c>
      <c r="F16" s="45">
        <f>Wspólne!M29</f>
        <v>0</v>
      </c>
      <c r="G16" s="34">
        <v>0.23</v>
      </c>
      <c r="H16" s="45">
        <f>ROUND(F16*0.23,2)</f>
        <v>0</v>
      </c>
      <c r="I16" s="45">
        <f t="shared" si="1"/>
        <v>0</v>
      </c>
    </row>
    <row r="17" spans="2:9" x14ac:dyDescent="0.2">
      <c r="B17" s="209"/>
      <c r="C17" s="222"/>
      <c r="D17" s="209"/>
      <c r="E17" s="33" t="s">
        <v>83</v>
      </c>
      <c r="F17" s="45">
        <f>ŁOG!L25</f>
        <v>0</v>
      </c>
      <c r="G17" s="34">
        <v>0.23</v>
      </c>
      <c r="H17" s="45">
        <f>ROUND(F17*0.23,2)</f>
        <v>0</v>
      </c>
      <c r="I17" s="45">
        <f t="shared" si="1"/>
        <v>0</v>
      </c>
    </row>
    <row r="18" spans="2:9" x14ac:dyDescent="0.2">
      <c r="B18" s="209"/>
      <c r="C18" s="222"/>
      <c r="D18" s="215" t="s">
        <v>139</v>
      </c>
      <c r="E18" s="216"/>
      <c r="F18" s="135">
        <f>F16+F17</f>
        <v>0</v>
      </c>
      <c r="G18" s="133" t="s">
        <v>84</v>
      </c>
      <c r="H18" s="135">
        <f>H16+H17</f>
        <v>0</v>
      </c>
      <c r="I18" s="135">
        <f>I16+I17</f>
        <v>0</v>
      </c>
    </row>
    <row r="19" spans="2:9" x14ac:dyDescent="0.2">
      <c r="B19" s="210" t="s">
        <v>11</v>
      </c>
      <c r="C19" s="222" t="s">
        <v>131</v>
      </c>
      <c r="D19" s="223" t="s">
        <v>81</v>
      </c>
      <c r="E19" s="33" t="s">
        <v>82</v>
      </c>
      <c r="F19" s="45">
        <f>Wspólne!M29</f>
        <v>0</v>
      </c>
      <c r="G19" s="133" t="s">
        <v>97</v>
      </c>
      <c r="H19" s="45">
        <f>ROUND(F19*0.23,2)</f>
        <v>0</v>
      </c>
      <c r="I19" s="45">
        <f>F19+H19</f>
        <v>0</v>
      </c>
    </row>
    <row r="20" spans="2:9" x14ac:dyDescent="0.2">
      <c r="B20" s="209"/>
      <c r="C20" s="222"/>
      <c r="D20" s="223"/>
      <c r="E20" s="33" t="s">
        <v>83</v>
      </c>
      <c r="F20" s="45">
        <f>ŁOG!L25</f>
        <v>0</v>
      </c>
      <c r="G20" s="133" t="s">
        <v>97</v>
      </c>
      <c r="H20" s="45">
        <f>ROUND(F20*0.23,2)</f>
        <v>0</v>
      </c>
      <c r="I20" s="45">
        <f>F20+H20</f>
        <v>0</v>
      </c>
    </row>
    <row r="21" spans="2:9" x14ac:dyDescent="0.2">
      <c r="B21" s="209"/>
      <c r="C21" s="222"/>
      <c r="D21" s="215" t="s">
        <v>140</v>
      </c>
      <c r="E21" s="215"/>
      <c r="F21" s="135">
        <f>F19+F20</f>
        <v>0</v>
      </c>
      <c r="G21" s="133"/>
      <c r="H21" s="135">
        <f>H19+H20</f>
        <v>0</v>
      </c>
      <c r="I21" s="135">
        <f>I19+I20</f>
        <v>0</v>
      </c>
    </row>
    <row r="22" spans="2:9" x14ac:dyDescent="0.2">
      <c r="B22" s="228" t="s">
        <v>12</v>
      </c>
      <c r="C22" s="225" t="s">
        <v>134</v>
      </c>
      <c r="D22" s="217" t="s">
        <v>79</v>
      </c>
      <c r="E22" s="124" t="s">
        <v>80</v>
      </c>
      <c r="F22" s="45">
        <f>Zewnętrzne!M13</f>
        <v>0</v>
      </c>
      <c r="G22" s="133" t="s">
        <v>98</v>
      </c>
      <c r="H22" s="45">
        <f>ROUND(F22*0.08,2)</f>
        <v>0</v>
      </c>
      <c r="I22" s="45">
        <f>F22+H22</f>
        <v>0</v>
      </c>
    </row>
    <row r="23" spans="2:9" ht="25.5" x14ac:dyDescent="0.2">
      <c r="B23" s="229"/>
      <c r="C23" s="226"/>
      <c r="D23" s="218"/>
      <c r="E23" s="127" t="s">
        <v>103</v>
      </c>
      <c r="F23" s="45">
        <f>Zewnętrzne!M16</f>
        <v>0</v>
      </c>
      <c r="G23" s="133" t="s">
        <v>98</v>
      </c>
      <c r="H23" s="45">
        <f t="shared" ref="H23" si="2">ROUND(F23*0.08,2)</f>
        <v>0</v>
      </c>
      <c r="I23" s="45">
        <f>F23+H23</f>
        <v>0</v>
      </c>
    </row>
    <row r="24" spans="2:9" x14ac:dyDescent="0.2">
      <c r="B24" s="229"/>
      <c r="C24" s="226"/>
      <c r="D24" s="217" t="s">
        <v>135</v>
      </c>
      <c r="E24" s="33" t="s">
        <v>82</v>
      </c>
      <c r="F24" s="45">
        <f>Wspólne!M29</f>
        <v>0</v>
      </c>
      <c r="G24" s="133" t="s">
        <v>97</v>
      </c>
      <c r="H24" s="45">
        <f>ROUND(F24*0.23,2)</f>
        <v>0</v>
      </c>
      <c r="I24" s="45">
        <f>F24+H24</f>
        <v>0</v>
      </c>
    </row>
    <row r="25" spans="2:9" x14ac:dyDescent="0.2">
      <c r="B25" s="229"/>
      <c r="C25" s="226"/>
      <c r="D25" s="218"/>
      <c r="E25" s="33" t="s">
        <v>83</v>
      </c>
      <c r="F25" s="123">
        <f>ŁOG!L25</f>
        <v>0</v>
      </c>
      <c r="G25" s="133" t="s">
        <v>97</v>
      </c>
      <c r="H25" s="45">
        <f>ROUND(F25*0.23,2)</f>
        <v>0</v>
      </c>
      <c r="I25" s="45">
        <f>F25+H25</f>
        <v>0</v>
      </c>
    </row>
    <row r="26" spans="2:9" x14ac:dyDescent="0.2">
      <c r="B26" s="230"/>
      <c r="C26" s="227"/>
      <c r="D26" s="231" t="s">
        <v>137</v>
      </c>
      <c r="E26" s="232"/>
      <c r="F26" s="135">
        <f>F22+F23+F24+F25</f>
        <v>0</v>
      </c>
      <c r="G26" s="133" t="s">
        <v>84</v>
      </c>
      <c r="H26" s="135">
        <f>H22+H23+H24+H25</f>
        <v>0</v>
      </c>
      <c r="I26" s="135">
        <f>I22+I23+I24+I25</f>
        <v>0</v>
      </c>
    </row>
    <row r="27" spans="2:9" x14ac:dyDescent="0.2">
      <c r="B27" s="228" t="s">
        <v>13</v>
      </c>
      <c r="C27" s="225" t="s">
        <v>133</v>
      </c>
      <c r="D27" s="235" t="s">
        <v>79</v>
      </c>
      <c r="E27" s="124" t="s">
        <v>80</v>
      </c>
      <c r="F27" s="45">
        <f>Zewnętrzne!M13</f>
        <v>0</v>
      </c>
      <c r="G27" s="133" t="s">
        <v>98</v>
      </c>
      <c r="H27" s="45">
        <f>ROUND(F27*0.08,2)</f>
        <v>0</v>
      </c>
      <c r="I27" s="45">
        <f>F27+H27</f>
        <v>0</v>
      </c>
    </row>
    <row r="28" spans="2:9" x14ac:dyDescent="0.2">
      <c r="B28" s="229"/>
      <c r="C28" s="226"/>
      <c r="D28" s="236"/>
      <c r="E28" s="238" t="s">
        <v>103</v>
      </c>
      <c r="F28" s="211">
        <f>Zewnętrzne!M16</f>
        <v>0</v>
      </c>
      <c r="G28" s="213" t="s">
        <v>98</v>
      </c>
      <c r="H28" s="211">
        <f>ROUND(F28*0.08,2)</f>
        <v>0</v>
      </c>
      <c r="I28" s="211">
        <f>F28+H28</f>
        <v>0</v>
      </c>
    </row>
    <row r="29" spans="2:9" x14ac:dyDescent="0.2">
      <c r="B29" s="229"/>
      <c r="C29" s="226"/>
      <c r="D29" s="237"/>
      <c r="E29" s="239"/>
      <c r="F29" s="212"/>
      <c r="G29" s="214"/>
      <c r="H29" s="212"/>
      <c r="I29" s="212"/>
    </row>
    <row r="30" spans="2:9" x14ac:dyDescent="0.2">
      <c r="B30" s="229"/>
      <c r="C30" s="226"/>
      <c r="D30" s="235" t="s">
        <v>81</v>
      </c>
      <c r="E30" s="33" t="s">
        <v>82</v>
      </c>
      <c r="F30" s="45">
        <f>Wspólne!M29</f>
        <v>0</v>
      </c>
      <c r="G30" s="133" t="s">
        <v>97</v>
      </c>
      <c r="H30" s="136">
        <f>ROUND(F30*0.23,2)</f>
        <v>0</v>
      </c>
      <c r="I30" s="45">
        <f>F30+H30</f>
        <v>0</v>
      </c>
    </row>
    <row r="31" spans="2:9" x14ac:dyDescent="0.2">
      <c r="B31" s="229"/>
      <c r="C31" s="226"/>
      <c r="D31" s="237"/>
      <c r="E31" s="33" t="s">
        <v>83</v>
      </c>
      <c r="F31" s="123">
        <f>ŁOG!L25</f>
        <v>0</v>
      </c>
      <c r="G31" s="133" t="s">
        <v>97</v>
      </c>
      <c r="H31" s="136">
        <f>ROUND(F31*0.23,2)</f>
        <v>0</v>
      </c>
      <c r="I31" s="45">
        <f>F31+H31</f>
        <v>0</v>
      </c>
    </row>
    <row r="32" spans="2:9" x14ac:dyDescent="0.2">
      <c r="B32" s="230"/>
      <c r="C32" s="227"/>
      <c r="D32" s="231" t="s">
        <v>138</v>
      </c>
      <c r="E32" s="232"/>
      <c r="F32" s="143">
        <f>F27+F28+F30+F31</f>
        <v>0</v>
      </c>
      <c r="G32" s="134" t="s">
        <v>84</v>
      </c>
      <c r="H32" s="143">
        <f>H27+H28+H30+H31</f>
        <v>0</v>
      </c>
      <c r="I32" s="135">
        <f>F32+H32</f>
        <v>0</v>
      </c>
    </row>
    <row r="33" spans="1:9" x14ac:dyDescent="0.2">
      <c r="B33" s="221" t="s">
        <v>148</v>
      </c>
      <c r="C33" s="221"/>
      <c r="D33" s="221"/>
      <c r="E33" s="221"/>
      <c r="F33" s="135">
        <f>F12+F15+F18+F21+F26+F32</f>
        <v>0</v>
      </c>
      <c r="G33" s="133" t="s">
        <v>84</v>
      </c>
      <c r="H33" s="135">
        <f>H12+H15+H18+H21+H26+H32</f>
        <v>0</v>
      </c>
      <c r="I33" s="135">
        <f>I12+I15+I18+I21+I26+I32</f>
        <v>0</v>
      </c>
    </row>
    <row r="34" spans="1:9" x14ac:dyDescent="0.2">
      <c r="A34" s="48"/>
      <c r="B34" s="49"/>
      <c r="C34" s="49"/>
      <c r="D34" s="49"/>
      <c r="E34" s="49"/>
      <c r="F34" s="46"/>
      <c r="G34" s="47"/>
      <c r="H34" s="46"/>
      <c r="I34" s="46"/>
    </row>
    <row r="35" spans="1:9" x14ac:dyDescent="0.2">
      <c r="A35" s="48"/>
      <c r="B35" s="107"/>
      <c r="C35" s="107"/>
      <c r="D35" s="107"/>
      <c r="E35" s="107"/>
      <c r="F35" s="107"/>
      <c r="G35" s="107"/>
      <c r="H35" s="107"/>
      <c r="I35" s="107"/>
    </row>
    <row r="36" spans="1:9" x14ac:dyDescent="0.2">
      <c r="A36" s="48"/>
      <c r="B36" s="122"/>
      <c r="C36" s="109"/>
      <c r="D36" s="110"/>
      <c r="E36" s="102"/>
      <c r="F36" s="46"/>
      <c r="G36" s="103"/>
      <c r="H36" s="46"/>
      <c r="I36" s="46"/>
    </row>
    <row r="37" spans="1:9" x14ac:dyDescent="0.2">
      <c r="A37" s="48"/>
      <c r="B37" s="108"/>
      <c r="C37" s="109"/>
      <c r="D37" s="110"/>
      <c r="E37" s="102"/>
      <c r="F37" s="46"/>
      <c r="G37" s="103"/>
      <c r="H37" s="46"/>
      <c r="I37" s="46"/>
    </row>
    <row r="38" spans="1:9" x14ac:dyDescent="0.2">
      <c r="A38" s="48"/>
      <c r="B38" s="122"/>
      <c r="C38" s="109"/>
      <c r="D38" s="110"/>
      <c r="E38" s="102"/>
      <c r="F38" s="46"/>
      <c r="G38" s="103"/>
      <c r="H38" s="46"/>
      <c r="I38" s="46"/>
    </row>
    <row r="39" spans="1:9" x14ac:dyDescent="0.2">
      <c r="A39" s="48"/>
      <c r="B39" s="108"/>
      <c r="C39" s="109"/>
      <c r="D39" s="110"/>
      <c r="E39" s="102"/>
      <c r="F39" s="46"/>
      <c r="G39" s="103"/>
      <c r="H39" s="46"/>
      <c r="I39" s="46"/>
    </row>
    <row r="40" spans="1:9" x14ac:dyDescent="0.2">
      <c r="A40" s="48"/>
      <c r="B40" s="108"/>
      <c r="C40" s="109"/>
      <c r="D40" s="108"/>
      <c r="E40" s="108"/>
      <c r="F40" s="46"/>
      <c r="G40" s="104"/>
      <c r="H40" s="46"/>
      <c r="I40" s="46"/>
    </row>
    <row r="41" spans="1:9" ht="13.5" customHeight="1" x14ac:dyDescent="0.2">
      <c r="A41" s="48"/>
      <c r="B41" s="108"/>
      <c r="C41" s="109"/>
      <c r="D41" s="110"/>
      <c r="E41" s="102"/>
      <c r="F41" s="46"/>
      <c r="G41" s="103"/>
      <c r="H41" s="46"/>
      <c r="I41" s="46"/>
    </row>
    <row r="42" spans="1:9" x14ac:dyDescent="0.2">
      <c r="A42" s="48"/>
      <c r="B42" s="108"/>
      <c r="C42" s="109"/>
      <c r="D42" s="110"/>
      <c r="E42" s="102"/>
      <c r="F42" s="46"/>
      <c r="G42" s="103"/>
      <c r="H42" s="46"/>
      <c r="I42" s="46"/>
    </row>
    <row r="43" spans="1:9" x14ac:dyDescent="0.2">
      <c r="A43" s="48"/>
      <c r="B43" s="108"/>
      <c r="C43" s="109"/>
      <c r="D43" s="110"/>
      <c r="E43" s="102"/>
      <c r="F43" s="46"/>
      <c r="G43" s="103"/>
      <c r="H43" s="46"/>
      <c r="I43" s="46"/>
    </row>
    <row r="44" spans="1:9" x14ac:dyDescent="0.2">
      <c r="A44" s="48"/>
      <c r="B44" s="108"/>
      <c r="C44" s="109"/>
      <c r="D44" s="110"/>
      <c r="E44" s="102"/>
      <c r="F44" s="46"/>
      <c r="G44" s="103"/>
      <c r="H44" s="46"/>
      <c r="I44" s="46"/>
    </row>
    <row r="45" spans="1:9" x14ac:dyDescent="0.2">
      <c r="A45" s="48"/>
      <c r="B45" s="108"/>
      <c r="C45" s="109"/>
      <c r="D45" s="108"/>
      <c r="E45" s="108"/>
      <c r="F45" s="46"/>
      <c r="G45" s="104"/>
      <c r="H45" s="46"/>
      <c r="I45" s="46"/>
    </row>
    <row r="46" spans="1:9" x14ac:dyDescent="0.2">
      <c r="A46" s="48"/>
      <c r="B46" s="108"/>
      <c r="C46" s="109"/>
      <c r="D46" s="110"/>
      <c r="E46" s="102"/>
      <c r="F46" s="46"/>
      <c r="G46" s="103"/>
      <c r="H46" s="46"/>
      <c r="I46" s="46"/>
    </row>
    <row r="47" spans="1:9" x14ac:dyDescent="0.2">
      <c r="A47" s="48"/>
      <c r="B47" s="108"/>
      <c r="C47" s="109"/>
      <c r="D47" s="110"/>
      <c r="E47" s="102"/>
      <c r="F47" s="46"/>
      <c r="G47" s="103"/>
      <c r="H47" s="46"/>
      <c r="I47" s="46"/>
    </row>
    <row r="48" spans="1:9" x14ac:dyDescent="0.2">
      <c r="A48" s="48"/>
      <c r="B48" s="108"/>
      <c r="C48" s="109"/>
      <c r="D48" s="108"/>
      <c r="E48" s="108"/>
      <c r="F48" s="46"/>
      <c r="G48" s="104"/>
      <c r="H48" s="46"/>
      <c r="I48" s="46"/>
    </row>
    <row r="49" spans="1:9" x14ac:dyDescent="0.2">
      <c r="A49" s="48"/>
      <c r="B49" s="108"/>
      <c r="C49" s="109"/>
      <c r="D49" s="110"/>
      <c r="E49" s="102"/>
      <c r="F49" s="46"/>
      <c r="G49" s="103"/>
      <c r="H49" s="46"/>
      <c r="I49" s="46"/>
    </row>
    <row r="50" spans="1:9" x14ac:dyDescent="0.2">
      <c r="A50" s="48"/>
      <c r="B50" s="108"/>
      <c r="C50" s="109"/>
      <c r="D50" s="110"/>
      <c r="E50" s="102"/>
      <c r="F50" s="46"/>
      <c r="G50" s="103"/>
      <c r="H50" s="46"/>
      <c r="I50" s="46"/>
    </row>
    <row r="51" spans="1:9" x14ac:dyDescent="0.2">
      <c r="A51" s="48"/>
      <c r="B51" s="108"/>
      <c r="C51" s="109"/>
      <c r="D51" s="108"/>
      <c r="E51" s="108"/>
      <c r="F51" s="46"/>
      <c r="G51" s="104"/>
      <c r="H51" s="46"/>
      <c r="I51" s="46"/>
    </row>
    <row r="52" spans="1:9" x14ac:dyDescent="0.2">
      <c r="A52" s="48"/>
      <c r="B52" s="108"/>
      <c r="C52" s="109"/>
      <c r="D52" s="110"/>
      <c r="E52" s="102"/>
      <c r="F52" s="46"/>
      <c r="G52" s="103"/>
      <c r="H52" s="46"/>
      <c r="I52" s="46"/>
    </row>
    <row r="53" spans="1:9" x14ac:dyDescent="0.2">
      <c r="A53" s="48"/>
      <c r="B53" s="108"/>
      <c r="C53" s="109"/>
      <c r="D53" s="110"/>
      <c r="E53" s="102"/>
      <c r="F53" s="46"/>
      <c r="G53" s="103"/>
      <c r="H53" s="46"/>
      <c r="I53" s="46"/>
    </row>
    <row r="54" spans="1:9" x14ac:dyDescent="0.2">
      <c r="A54" s="48"/>
      <c r="B54" s="108"/>
      <c r="C54" s="109"/>
      <c r="D54" s="108"/>
      <c r="E54" s="108"/>
      <c r="F54" s="46"/>
      <c r="G54" s="104"/>
      <c r="H54" s="46"/>
      <c r="I54" s="46"/>
    </row>
    <row r="55" spans="1:9" x14ac:dyDescent="0.2">
      <c r="A55" s="48"/>
      <c r="B55" s="105"/>
      <c r="C55" s="102"/>
      <c r="D55" s="102"/>
      <c r="E55" s="102"/>
      <c r="F55" s="46"/>
      <c r="G55" s="104"/>
      <c r="H55" s="106"/>
      <c r="I55" s="106"/>
    </row>
    <row r="56" spans="1:9" x14ac:dyDescent="0.2">
      <c r="A56" s="48"/>
      <c r="B56" s="48"/>
      <c r="C56" s="48"/>
      <c r="D56" s="48"/>
      <c r="E56" s="48"/>
      <c r="F56" s="48"/>
      <c r="G56" s="48"/>
      <c r="H56" s="48"/>
      <c r="I56" s="48"/>
    </row>
  </sheetData>
  <mergeCells count="34">
    <mergeCell ref="B27:B32"/>
    <mergeCell ref="C27:C32"/>
    <mergeCell ref="D27:D29"/>
    <mergeCell ref="E28:E29"/>
    <mergeCell ref="D32:E32"/>
    <mergeCell ref="D30:D31"/>
    <mergeCell ref="C7:H7"/>
    <mergeCell ref="B33:E33"/>
    <mergeCell ref="B19:B21"/>
    <mergeCell ref="C19:C21"/>
    <mergeCell ref="D19:D20"/>
    <mergeCell ref="D21:E21"/>
    <mergeCell ref="D22:D23"/>
    <mergeCell ref="B16:B18"/>
    <mergeCell ref="C13:C15"/>
    <mergeCell ref="C16:C18"/>
    <mergeCell ref="D13:D14"/>
    <mergeCell ref="C22:C26"/>
    <mergeCell ref="B22:B26"/>
    <mergeCell ref="D26:E26"/>
    <mergeCell ref="D8:E8"/>
    <mergeCell ref="B9:I9"/>
    <mergeCell ref="F28:F29"/>
    <mergeCell ref="G28:G29"/>
    <mergeCell ref="H28:H29"/>
    <mergeCell ref="I28:I29"/>
    <mergeCell ref="D18:E18"/>
    <mergeCell ref="D24:D25"/>
    <mergeCell ref="B10:B12"/>
    <mergeCell ref="C10:C12"/>
    <mergeCell ref="D10:D11"/>
    <mergeCell ref="D15:E15"/>
    <mergeCell ref="D16:D17"/>
    <mergeCell ref="B13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Zewnętrzne</vt:lpstr>
      <vt:lpstr>Wspólne</vt:lpstr>
      <vt:lpstr>ŁOG</vt:lpstr>
      <vt:lpstr>Wynagrodzenie ryczałtowe</vt:lpstr>
      <vt:lpstr>ŁOG!Obszar_wydruku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2024-10-21T08:17:22Z</cp:lastPrinted>
  <dcterms:created xsi:type="dcterms:W3CDTF">2013-11-04T07:45:37Z</dcterms:created>
  <dcterms:modified xsi:type="dcterms:W3CDTF">2024-12-09T11:04:48Z</dcterms:modified>
</cp:coreProperties>
</file>