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4\Nr 49_Sprzątanie 2025\strona\"/>
    </mc:Choice>
  </mc:AlternateContent>
  <bookViews>
    <workbookView xWindow="0" yWindow="0" windowWidth="28800" windowHeight="13620" activeTab="3"/>
  </bookViews>
  <sheets>
    <sheet name="Zewnętrzne" sheetId="1" r:id="rId1"/>
    <sheet name="Wspólne" sheetId="2" r:id="rId2"/>
    <sheet name="ŁOG" sheetId="3" r:id="rId3"/>
    <sheet name="Wynagrodzenie ryczałtowe" sheetId="7" r:id="rId4"/>
  </sheets>
  <definedNames>
    <definedName name="_xlnm.Print_Area" localSheetId="2">ŁOG!$A$1:$R$29</definedName>
  </definedNames>
  <calcPr calcId="162913"/>
</workbook>
</file>

<file path=xl/calcChain.xml><?xml version="1.0" encoding="utf-8"?>
<calcChain xmlns="http://schemas.openxmlformats.org/spreadsheetml/2006/main">
  <c r="M19" i="3" l="1"/>
  <c r="M14" i="3"/>
  <c r="M13" i="3"/>
  <c r="L24" i="3"/>
  <c r="M24" i="3" s="1"/>
  <c r="L23" i="3"/>
  <c r="M23" i="3" s="1"/>
  <c r="L20" i="3"/>
  <c r="M20" i="3" s="1"/>
  <c r="L21" i="3"/>
  <c r="M21" i="3" s="1"/>
  <c r="L18" i="3"/>
  <c r="M18" i="3" s="1"/>
  <c r="L19" i="3"/>
  <c r="L17" i="3"/>
  <c r="M17" i="3" s="1"/>
  <c r="L15" i="3"/>
  <c r="M15" i="3" s="1"/>
  <c r="L14" i="3"/>
  <c r="L13" i="3"/>
  <c r="N21" i="2"/>
  <c r="N19" i="2"/>
  <c r="M28" i="2"/>
  <c r="N28" i="2" s="1"/>
  <c r="M26" i="2"/>
  <c r="N26" i="2" s="1"/>
  <c r="M25" i="2"/>
  <c r="N25" i="2" s="1"/>
  <c r="M24" i="2"/>
  <c r="N24" i="2" s="1"/>
  <c r="M23" i="2"/>
  <c r="N23" i="2" s="1"/>
  <c r="M21" i="2"/>
  <c r="M20" i="2"/>
  <c r="N20" i="2" s="1"/>
  <c r="M19" i="2"/>
  <c r="M16" i="2"/>
  <c r="N16" i="2" s="1"/>
  <c r="M17" i="2"/>
  <c r="N17" i="2" s="1"/>
  <c r="M15" i="2"/>
  <c r="N15" i="2" s="1"/>
  <c r="M14" i="2"/>
  <c r="N14" i="2" s="1"/>
  <c r="M13" i="2"/>
  <c r="N13" i="2" s="1"/>
  <c r="M12" i="2"/>
  <c r="N12" i="2" s="1"/>
  <c r="L25" i="3" l="1"/>
  <c r="N25" i="3" s="1"/>
  <c r="M16" i="1" l="1"/>
  <c r="N16" i="1" s="1"/>
  <c r="M13" i="1"/>
  <c r="N13" i="1" s="1"/>
  <c r="O21" i="3" l="1"/>
  <c r="O20" i="3"/>
  <c r="O19" i="3"/>
  <c r="O18" i="3"/>
  <c r="O17" i="3"/>
  <c r="O15" i="3"/>
  <c r="O14" i="3"/>
  <c r="O13" i="3"/>
  <c r="O23" i="3"/>
  <c r="O24" i="3"/>
  <c r="P28" i="2"/>
  <c r="F30" i="7" l="1"/>
  <c r="H30" i="7" s="1"/>
  <c r="F24" i="7"/>
  <c r="H24" i="7" s="1"/>
  <c r="P13" i="1"/>
  <c r="F36" i="7"/>
  <c r="F19" i="7"/>
  <c r="H19" i="7" s="1"/>
  <c r="H36" i="7" l="1"/>
  <c r="I36" i="7" s="1"/>
  <c r="I19" i="7"/>
  <c r="P20" i="2"/>
  <c r="I30" i="7" l="1"/>
  <c r="I24" i="7"/>
  <c r="P13" i="2"/>
  <c r="P12" i="2" l="1"/>
  <c r="P21" i="2" l="1"/>
  <c r="P19" i="2"/>
  <c r="P26" i="2"/>
  <c r="P24" i="2"/>
  <c r="P23" i="2"/>
  <c r="P16" i="2"/>
  <c r="P15" i="2"/>
  <c r="P17" i="2"/>
  <c r="Q12" i="2"/>
  <c r="F31" i="7" l="1"/>
  <c r="H31" i="7" s="1"/>
  <c r="F25" i="7"/>
  <c r="H25" i="7" s="1"/>
  <c r="P16" i="1"/>
  <c r="F37" i="7"/>
  <c r="P25" i="2"/>
  <c r="F39" i="7"/>
  <c r="Q14" i="2"/>
  <c r="P14" i="2"/>
  <c r="F20" i="7"/>
  <c r="H20" i="7" s="1"/>
  <c r="M29" i="2"/>
  <c r="Q16" i="2"/>
  <c r="Q25" i="2"/>
  <c r="R25" i="2" s="1"/>
  <c r="Q21" i="2"/>
  <c r="R21" i="2" s="1"/>
  <c r="Q20" i="2"/>
  <c r="R20" i="2" s="1"/>
  <c r="O14" i="2"/>
  <c r="O25" i="3"/>
  <c r="Q13" i="2"/>
  <c r="P20" i="3"/>
  <c r="Q20" i="3" s="1"/>
  <c r="P21" i="3"/>
  <c r="P15" i="3"/>
  <c r="P19" i="3"/>
  <c r="P13" i="3"/>
  <c r="Q26" i="2"/>
  <c r="Q28" i="2"/>
  <c r="P17" i="3"/>
  <c r="Q17" i="2"/>
  <c r="Q16" i="1"/>
  <c r="R12" i="2"/>
  <c r="Q23" i="2"/>
  <c r="Q19" i="2"/>
  <c r="P18" i="3"/>
  <c r="O12" i="2"/>
  <c r="M17" i="1"/>
  <c r="P23" i="3"/>
  <c r="Q13" i="1"/>
  <c r="P29" i="2" l="1"/>
  <c r="O29" i="2"/>
  <c r="R29" i="2" s="1"/>
  <c r="R14" i="2"/>
  <c r="H39" i="7"/>
  <c r="I39" i="7" s="1"/>
  <c r="O25" i="2"/>
  <c r="O23" i="2"/>
  <c r="H37" i="7"/>
  <c r="I37" i="7" s="1"/>
  <c r="P24" i="3"/>
  <c r="Q24" i="3" s="1"/>
  <c r="Q15" i="2"/>
  <c r="R15" i="2" s="1"/>
  <c r="O24" i="2"/>
  <c r="Q24" i="2"/>
  <c r="R24" i="2" s="1"/>
  <c r="F33" i="7"/>
  <c r="H33" i="7" s="1"/>
  <c r="F27" i="7"/>
  <c r="H27" i="7" s="1"/>
  <c r="I25" i="7"/>
  <c r="F34" i="7"/>
  <c r="H34" i="7" s="1"/>
  <c r="F28" i="7"/>
  <c r="H28" i="7" s="1"/>
  <c r="F11" i="7"/>
  <c r="H11" i="7" s="1"/>
  <c r="F17" i="7"/>
  <c r="O20" i="2"/>
  <c r="P14" i="3"/>
  <c r="Q14" i="3" s="1"/>
  <c r="I20" i="7"/>
  <c r="F38" i="7"/>
  <c r="H38" i="7" s="1"/>
  <c r="F21" i="7"/>
  <c r="H21" i="7" s="1"/>
  <c r="F10" i="7"/>
  <c r="H10" i="7" s="1"/>
  <c r="F16" i="7"/>
  <c r="H16" i="7" s="1"/>
  <c r="N21" i="3"/>
  <c r="N17" i="3"/>
  <c r="N14" i="3"/>
  <c r="F22" i="7"/>
  <c r="H22" i="7" s="1"/>
  <c r="O21" i="2"/>
  <c r="R16" i="2"/>
  <c r="O16" i="2"/>
  <c r="R23" i="2"/>
  <c r="O16" i="1"/>
  <c r="Q15" i="3"/>
  <c r="O15" i="2"/>
  <c r="R13" i="2"/>
  <c r="N24" i="3"/>
  <c r="O13" i="2"/>
  <c r="N20" i="3"/>
  <c r="Q21" i="3"/>
  <c r="Q13" i="3"/>
  <c r="Q23" i="3"/>
  <c r="N13" i="3"/>
  <c r="N23" i="3"/>
  <c r="N15" i="3"/>
  <c r="N19" i="3"/>
  <c r="Q19" i="3"/>
  <c r="R16" i="1"/>
  <c r="P17" i="1"/>
  <c r="R17" i="2"/>
  <c r="R28" i="2"/>
  <c r="N18" i="3"/>
  <c r="R19" i="2"/>
  <c r="O19" i="2"/>
  <c r="O28" i="2"/>
  <c r="O17" i="2"/>
  <c r="R26" i="2"/>
  <c r="R13" i="1"/>
  <c r="O13" i="1"/>
  <c r="F14" i="7"/>
  <c r="H14" i="7" s="1"/>
  <c r="Q18" i="3"/>
  <c r="F13" i="7"/>
  <c r="H13" i="7" s="1"/>
  <c r="Q17" i="3"/>
  <c r="O26" i="2"/>
  <c r="H35" i="7" l="1"/>
  <c r="F35" i="7"/>
  <c r="H17" i="7"/>
  <c r="I17" i="7" s="1"/>
  <c r="I34" i="7"/>
  <c r="I27" i="7"/>
  <c r="I31" i="7"/>
  <c r="I28" i="7"/>
  <c r="F29" i="7"/>
  <c r="H29" i="7"/>
  <c r="F23" i="7"/>
  <c r="H23" i="7"/>
  <c r="I21" i="7"/>
  <c r="H18" i="7"/>
  <c r="F18" i="7"/>
  <c r="H40" i="7"/>
  <c r="F40" i="7"/>
  <c r="O17" i="1"/>
  <c r="Q25" i="3"/>
  <c r="F12" i="7"/>
  <c r="F15" i="7"/>
  <c r="I10" i="7"/>
  <c r="I13" i="7"/>
  <c r="I14" i="7"/>
  <c r="R17" i="1"/>
  <c r="I11" i="7"/>
  <c r="I29" i="7" l="1"/>
  <c r="F41" i="7"/>
  <c r="I33" i="7"/>
  <c r="I35" i="7" s="1"/>
  <c r="I22" i="7"/>
  <c r="I23" i="7" s="1"/>
  <c r="I38" i="7"/>
  <c r="I40" i="7" s="1"/>
  <c r="I16" i="7"/>
  <c r="I18" i="7" s="1"/>
  <c r="I12" i="7"/>
  <c r="I15" i="7"/>
  <c r="H15" i="7"/>
  <c r="H12" i="7"/>
  <c r="H41" i="7" l="1"/>
  <c r="I41" i="7"/>
</calcChain>
</file>

<file path=xl/sharedStrings.xml><?xml version="1.0" encoding="utf-8"?>
<sst xmlns="http://schemas.openxmlformats.org/spreadsheetml/2006/main" count="316" uniqueCount="158">
  <si>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</si>
  <si>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</si>
  <si>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</si>
  <si>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</si>
  <si>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</si>
  <si>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</si>
  <si>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</si>
  <si>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</si>
  <si>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</si>
  <si>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</si>
  <si>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</si>
  <si>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</si>
  <si>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</si>
  <si>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</si>
  <si>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</si>
  <si>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</si>
  <si>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</si>
  <si>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</si>
  <si>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</si>
  <si>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</si>
  <si>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</si>
  <si>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</si>
  <si>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</si>
  <si>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</si>
  <si>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</si>
  <si>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</si>
  <si>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</si>
  <si>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</si>
  <si>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</si>
  <si>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</si>
  <si>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Mycie glazury, terakoty, luster i armatury w pomieszczeniach WC</t>
  </si>
  <si>
    <t>Niezwłocznie po wyczerpaniu</t>
  </si>
  <si>
    <t>Klatka schodowa, pomieszczenia techniczne [pod nadzorem zamawiającego] – tabela 2</t>
  </si>
  <si>
    <t>2.10</t>
  </si>
  <si>
    <t>Usuwanie kurzu z balustrad i przecieranie ich na mokro</t>
  </si>
  <si>
    <t>Kabiny dźwigów windowych – 4 szt. i inne [czyszczenie zgodnie z instrukcją – w załączeniu]</t>
  </si>
  <si>
    <t>Zamiatanie i zmywanie na mokro posadzki kabiny, konserwacja środkami antypoślizowymi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</si>
  <si>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</si>
  <si>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</si>
  <si>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</si>
  <si>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</si>
  <si>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</si>
  <si>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</si>
  <si>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</si>
  <si>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</si>
  <si>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</si>
  <si>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</si>
  <si>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</si>
  <si>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</si>
  <si>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</si>
  <si>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</si>
  <si>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</si>
  <si>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</si>
  <si>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3.11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</si>
  <si>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</si>
  <si>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</si>
  <si>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</si>
  <si>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</si>
  <si>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</si>
  <si>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</si>
  <si>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</si>
  <si>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</si>
  <si>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</si>
  <si>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</si>
  <si>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</si>
  <si>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</si>
  <si>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</si>
  <si>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>Usuwanie kurzu regałów metalowych oraz szafek, grzejników, parapetów, listew, drzwi, usuwanie pajęczyn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</si>
  <si>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</si>
  <si>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</si>
  <si>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</si>
  <si>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</si>
  <si>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</si>
  <si>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</si>
  <si>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</si>
  <si>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</si>
  <si>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</si>
  <si>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</si>
  <si>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</si>
  <si>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</si>
  <si>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</si>
  <si>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</si>
  <si>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</si>
  <si>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</si>
  <si>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</si>
  <si>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</si>
  <si>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</si>
  <si>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>1.3</t>
  </si>
  <si>
    <t>1.3.1.1.</t>
  </si>
  <si>
    <t>Wycieranie poręczy, odkurzanie cokołu, przecieranie stalowych ścian wewnętrznych i luster kabin wind</t>
  </si>
  <si>
    <t>W roku*</t>
  </si>
  <si>
    <t>*nie dotyczy</t>
  </si>
  <si>
    <t>toalety</t>
  </si>
  <si>
    <t>2.5.</t>
  </si>
  <si>
    <t>8% VAT</t>
  </si>
  <si>
    <t>23 % VAT</t>
  </si>
  <si>
    <t>23% VAT</t>
  </si>
  <si>
    <t>( 5 + 2 )</t>
  </si>
  <si>
    <t>3.3</t>
  </si>
  <si>
    <t>23%</t>
  </si>
  <si>
    <t>8%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</si>
  <si>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</si>
  <si>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>Łódź, ul. Traugutta 17 i wzdłuż Traugutta 19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</si>
  <si>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</si>
  <si>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</si>
  <si>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ul.Traugutta 17 i wzdłuż ul. Traugutta  nr 19</t>
  </si>
  <si>
    <t xml:space="preserve">Utrzymanie zimowe – częstotliwość wykonania: codziennie;
Utrzymanie zimowe:
Zamiatanie terenu /w tym liści/.Usuwanie śniegu z chodników oraz parkingu, ciągów komunikacyjnych, dróg komunikacyjnych oraz zapobieganie / eliminowanie śliskości z chodników, ciągów i dróg komunikacyjnych poprzez posypywanie piaskiem i solą.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</si>
  <si>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 xml:space="preserve">Utrzymanie zimowe – częstotliwość wykonania: codziennie;
Zamiatanie terenu /w tym liści/.Usuwanie śniegu z chodników, ciągów komunikacyjnych, dróg komunikacyjnych oraz zapobieganie / eliminowanie śliskości z chodników, ciągów i dróg komunikacyjnych poprzez posypywanie piaskiem i solą. Utrzymywanie pergoli w czystości.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</si>
  <si>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>Formularz cenowy OAZP.2610/.../2024</t>
  </si>
  <si>
    <t>Odkurzanie powierzchni podłogowych, zamiatanie, zmywanie na mokro, konserwacja posadzek środkami przeciwpoślizgowymi, usuwanie pajęczyn</t>
  </si>
  <si>
    <t>WC - Mycie i dezynfekcja wszystkich urządzeń sanitarnych, usuwanie nalotów,mycie glazury, terakoty, luster i armatury w pomieszczeniach WC</t>
  </si>
  <si>
    <t>Opróżnianie pojemników na śmieci (wewnątrz i na zewnątrz przed budynkiem)  wraz wynoszeniem odpadów do śmietnika – z zachowaniem zasad segregowania odpadów, wymiana worków plastikowych</t>
  </si>
  <si>
    <t>2.6.</t>
  </si>
  <si>
    <t>2.7.</t>
  </si>
  <si>
    <t>2.8.</t>
  </si>
  <si>
    <t>2.9.</t>
  </si>
  <si>
    <t>2.14.</t>
  </si>
  <si>
    <t>2.11</t>
  </si>
  <si>
    <t>2.12</t>
  </si>
  <si>
    <t>2.13</t>
  </si>
  <si>
    <t xml:space="preserve">Odkurzanie wykładzin dywanowych, podłoży twardych, zamiatanie, zmywanie na mokro, usuwanie pajęczyn 
</t>
  </si>
  <si>
    <t xml:space="preserve">Odkurzanie powierzchni podłogowych, zamiatanie, zmywanie na mokro, konserwacja posadzek środkami przeciwpoślizgowymi 
</t>
  </si>
  <si>
    <t>Korytarze, WC, socjalne, techniczne – tabela 3</t>
  </si>
  <si>
    <t xml:space="preserve">Odkurzanie podłoży twardych, zamiatanie, zmywanie na mokro, usuwanie pajęczyn
</t>
  </si>
  <si>
    <t>Załącznik nr 3B do SWZ.</t>
  </si>
  <si>
    <t>Tabela nr 8B</t>
  </si>
  <si>
    <t>Załącznik nr 3B do SWZ</t>
  </si>
  <si>
    <t>Tabela nr 7B</t>
  </si>
  <si>
    <t>Tabela nr 9B</t>
  </si>
  <si>
    <t>Tabela nr 10B</t>
  </si>
  <si>
    <t xml:space="preserve">     Załącznik nr 3B do SWZ</t>
  </si>
  <si>
    <t>Wynagrodzenia ryczałtowe  zakresu opcjonalnego</t>
  </si>
  <si>
    <t>08.2025</t>
  </si>
  <si>
    <t>09.2025</t>
  </si>
  <si>
    <t>10.2025</t>
  </si>
  <si>
    <t>ogółem za sierpień  2025</t>
  </si>
  <si>
    <t>12.2025</t>
  </si>
  <si>
    <t>11.2025</t>
  </si>
  <si>
    <t xml:space="preserve">wewnętrzne </t>
  </si>
  <si>
    <t>ZAKRES OPCJONALNY :</t>
  </si>
  <si>
    <t>ogółem za listopad 2025</t>
  </si>
  <si>
    <t>ogółem za grudzień 2025</t>
  </si>
  <si>
    <t xml:space="preserve">zewnętrzne </t>
  </si>
  <si>
    <t>Wartość dla wskazanych  4 miesięcy</t>
  </si>
  <si>
    <t xml:space="preserve">Zakres prac w sezonie zimowym ( 11/2025, 12/2025, 01/2026, 02/2026) zakresu opcjonalnego </t>
  </si>
  <si>
    <t xml:space="preserve">Wymiana (wypranie) kompletu mat o wymiarach 150x400cm (5 szt) i  115x 200cm (2 szt) w zależności od potrzeb do 3 razy w ciagu 7 miesięcy. </t>
  </si>
  <si>
    <t>Wartość dla wskazanych 7 miesięcy</t>
  </si>
  <si>
    <t>02.2026</t>
  </si>
  <si>
    <t>ogółem za wrzesień  2025</t>
  </si>
  <si>
    <t>ogółem za październik 2025</t>
  </si>
  <si>
    <t>01.2026</t>
  </si>
  <si>
    <t>Łączne wynagrodzenie zakresu OPCJONALNEGO - 7 miesięcy</t>
  </si>
  <si>
    <t>ogółem za styczeń 2026</t>
  </si>
  <si>
    <t>ogółem za luty 2026</t>
  </si>
  <si>
    <t xml:space="preserve">Zakres prac w sezonie zimowym ( 11/2025, 12/2025, 01/2026,02/2026) zakresu opcjonalnego </t>
  </si>
  <si>
    <t>kpl</t>
  </si>
  <si>
    <t>Formularz cenowy OAZP.2610/49/2024</t>
  </si>
  <si>
    <t>Zamiatanie i zmywanie posadzki na mokro – dotyczy pomieszczeń technicznych [pod nadzorem Zamawiającego] w ciagu 7 miesiecy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</si>
</sst>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4" xfId="0" applyNumberFormat="1" applyFont="1" applyBorder="1"/>
    <xf numFmtId="2" fontId="15" fillId="0" borderId="11" xfId="0" applyNumberFormat="1" applyFont="1" applyFill="1" applyBorder="1"/>
    <xf numFmtId="2" fontId="15" fillId="0" borderId="14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 wrapText="1"/>
    </xf>
    <xf numFmtId="2" fontId="5" fillId="0" borderId="14" xfId="0" applyNumberFormat="1" applyFont="1" applyBorder="1" applyAlignment="1">
      <alignment horizontal="right" vertical="top"/>
    </xf>
    <xf numFmtId="0" fontId="5" fillId="0" borderId="14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15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15" fillId="3" borderId="14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right" vertical="center"/>
    </xf>
    <xf numFmtId="0" fontId="8" fillId="0" borderId="20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2" xfId="0" applyNumberFormat="1" applyFont="1" applyBorder="1" applyAlignment="1">
      <alignment horizontal="center" vertical="top" wrapText="1"/>
    </xf>
    <xf numFmtId="2" fontId="15" fillId="0" borderId="19" xfId="0" applyNumberFormat="1" applyFont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8" fillId="0" borderId="10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2" fontId="0" fillId="0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right" vertical="top"/>
    </xf>
    <xf numFmtId="0" fontId="5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21" fillId="5" borderId="3" xfId="0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2" fontId="9" fillId="0" borderId="1" xfId="0" applyNumberFormat="1" applyFont="1" applyBorder="1"/>
    <xf numFmtId="2" fontId="0" fillId="0" borderId="1" xfId="0" applyNumberFormat="1" applyBorder="1" applyAlignment="1">
      <alignment horizontal="right"/>
    </xf>
    <xf numFmtId="165" fontId="8" fillId="0" borderId="0" xfId="0" applyNumberFormat="1" applyFont="1"/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4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2" fontId="0" fillId="0" borderId="9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49" fontId="0" fillId="0" borderId="9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right" vertical="top" wrapText="1"/>
    </xf>
    <xf numFmtId="0" fontId="12" fillId="0" borderId="14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2" fontId="8" fillId="0" borderId="19" xfId="0" applyNumberFormat="1" applyFont="1" applyFill="1" applyBorder="1" applyAlignment="1">
      <alignment horizontal="right" vertical="top" wrapText="1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6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R20"/>
  <sheetViews>
    <sheetView topLeftCell="A7" zoomScale="90" zoomScaleNormal="90" workbookViewId="0">
      <selection activeCell="R17" sqref="R17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2" customWidth="1"/>
    <col min="6" max="15" width="9.140625" style="6"/>
    <col min="16" max="18" width="9.140625" style="32"/>
    <col min="19" max="16384" width="9.140625" style="6"/>
  </cols>
  <sheetData>
    <row r="1" spans="2:18" x14ac:dyDescent="0.2">
      <c r="P1" s="6" t="s">
        <v>126</v>
      </c>
    </row>
    <row r="2" spans="2:18" x14ac:dyDescent="0.2">
      <c r="B2" s="36" t="s">
        <v>156</v>
      </c>
    </row>
    <row r="3" spans="2:18" x14ac:dyDescent="0.2">
      <c r="B3" s="35" t="s">
        <v>127</v>
      </c>
    </row>
    <row r="5" spans="2:18" x14ac:dyDescent="0.2">
      <c r="B5" s="35" t="s">
        <v>131</v>
      </c>
    </row>
    <row r="7" spans="2:18" ht="29.25" customHeight="1" x14ac:dyDescent="0.2">
      <c r="B7" s="158" t="s">
        <v>0</v>
      </c>
      <c r="C7" s="159" t="s">
        <v>1</v>
      </c>
      <c r="D7" s="160" t="s">
        <v>19</v>
      </c>
      <c r="E7" s="161" t="s">
        <v>20</v>
      </c>
      <c r="F7" s="160" t="s">
        <v>2</v>
      </c>
      <c r="G7" s="158"/>
      <c r="H7" s="158"/>
      <c r="I7" s="158"/>
      <c r="J7" s="158"/>
      <c r="K7" s="162"/>
      <c r="L7" s="142" t="s">
        <v>74</v>
      </c>
      <c r="M7" s="143"/>
      <c r="N7" s="143"/>
      <c r="O7" s="144"/>
      <c r="P7" s="156" t="s">
        <v>143</v>
      </c>
      <c r="Q7" s="156"/>
      <c r="R7" s="157"/>
    </row>
    <row r="8" spans="2:18" ht="25.5" x14ac:dyDescent="0.2">
      <c r="B8" s="158"/>
      <c r="C8" s="159"/>
      <c r="D8" s="160"/>
      <c r="E8" s="161"/>
      <c r="F8" s="15" t="s">
        <v>3</v>
      </c>
      <c r="G8" s="8" t="s">
        <v>4</v>
      </c>
      <c r="H8" s="8" t="s">
        <v>5</v>
      </c>
      <c r="I8" s="8" t="s">
        <v>6</v>
      </c>
      <c r="J8" s="116" t="s">
        <v>90</v>
      </c>
      <c r="K8" s="58" t="s">
        <v>7</v>
      </c>
      <c r="L8" s="12" t="s">
        <v>54</v>
      </c>
      <c r="M8" s="8" t="s">
        <v>55</v>
      </c>
      <c r="N8" s="56" t="s">
        <v>94</v>
      </c>
      <c r="O8" s="73" t="s">
        <v>56</v>
      </c>
      <c r="P8" s="72" t="s">
        <v>55</v>
      </c>
      <c r="Q8" s="57" t="s">
        <v>94</v>
      </c>
      <c r="R8" s="30" t="s">
        <v>56</v>
      </c>
    </row>
    <row r="9" spans="2:18" x14ac:dyDescent="0.2">
      <c r="B9" s="9" t="s">
        <v>8</v>
      </c>
      <c r="C9" s="44" t="s">
        <v>9</v>
      </c>
      <c r="D9" s="145" t="s">
        <v>10</v>
      </c>
      <c r="E9" s="146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57</v>
      </c>
      <c r="M9" s="9" t="s">
        <v>58</v>
      </c>
      <c r="N9" s="9" t="s">
        <v>59</v>
      </c>
      <c r="O9" s="44" t="s">
        <v>60</v>
      </c>
      <c r="P9" s="74" t="s">
        <v>64</v>
      </c>
      <c r="Q9" s="31">
        <v>15</v>
      </c>
      <c r="R9" s="31">
        <v>16</v>
      </c>
    </row>
    <row r="10" spans="2:18" ht="15.75" x14ac:dyDescent="0.2">
      <c r="B10" s="7" t="s">
        <v>8</v>
      </c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103"/>
      <c r="Q10" s="103"/>
      <c r="R10" s="74"/>
    </row>
    <row r="11" spans="2:18" ht="15.75" x14ac:dyDescent="0.2">
      <c r="B11" s="10"/>
      <c r="C11" s="54" t="s">
        <v>17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03"/>
      <c r="Q11" s="103"/>
      <c r="R11" s="74"/>
    </row>
    <row r="12" spans="2:18" ht="15.75" customHeight="1" x14ac:dyDescent="0.2">
      <c r="B12" s="7" t="s">
        <v>61</v>
      </c>
      <c r="C12" s="153" t="s">
        <v>144</v>
      </c>
      <c r="D12" s="154"/>
      <c r="E12" s="154"/>
      <c r="F12" s="154"/>
      <c r="G12" s="154"/>
      <c r="H12" s="154"/>
      <c r="I12" s="154"/>
      <c r="J12" s="154"/>
      <c r="K12" s="154"/>
      <c r="L12" s="55"/>
      <c r="M12" s="55"/>
      <c r="N12" s="55"/>
      <c r="O12" s="55"/>
      <c r="P12" s="104"/>
      <c r="Q12" s="104"/>
      <c r="R12" s="15"/>
    </row>
    <row r="13" spans="2:18" ht="243" customHeight="1" x14ac:dyDescent="0.2">
      <c r="B13" s="2" t="s">
        <v>63</v>
      </c>
      <c r="C13" s="5" t="s">
        <v>107</v>
      </c>
      <c r="D13" s="37">
        <v>455</v>
      </c>
      <c r="E13" s="17" t="s">
        <v>22</v>
      </c>
      <c r="F13" s="4">
        <v>7</v>
      </c>
      <c r="G13" s="1"/>
      <c r="H13" s="1"/>
      <c r="I13" s="1"/>
      <c r="J13" s="1"/>
      <c r="K13" s="14"/>
      <c r="L13" s="94"/>
      <c r="M13" s="96">
        <f>ROUND(F13*D13*L13,2)</f>
        <v>0</v>
      </c>
      <c r="N13" s="96">
        <f>ROUND(M13*0.08,2)</f>
        <v>0</v>
      </c>
      <c r="O13" s="100">
        <f>M13+N13</f>
        <v>0</v>
      </c>
      <c r="P13" s="99">
        <f>M13*4</f>
        <v>0</v>
      </c>
      <c r="Q13" s="98">
        <f>N13*4</f>
        <v>0</v>
      </c>
      <c r="R13" s="98">
        <f>P13+Q13</f>
        <v>0</v>
      </c>
    </row>
    <row r="14" spans="2:18" ht="15.75" x14ac:dyDescent="0.2">
      <c r="B14" s="38" t="s">
        <v>87</v>
      </c>
      <c r="C14" s="150" t="s">
        <v>102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2"/>
    </row>
    <row r="15" spans="2:18" ht="15.75" customHeight="1" x14ac:dyDescent="0.2">
      <c r="B15" s="8" t="s">
        <v>62</v>
      </c>
      <c r="C15" s="153" t="s">
        <v>154</v>
      </c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5"/>
    </row>
    <row r="16" spans="2:18" ht="253.5" customHeight="1" thickBot="1" x14ac:dyDescent="0.25">
      <c r="B16" s="2" t="s">
        <v>88</v>
      </c>
      <c r="C16" s="5" t="s">
        <v>106</v>
      </c>
      <c r="D16" s="37">
        <v>747</v>
      </c>
      <c r="E16" s="17" t="s">
        <v>22</v>
      </c>
      <c r="F16" s="4">
        <v>7</v>
      </c>
      <c r="G16" s="1"/>
      <c r="H16" s="1"/>
      <c r="I16" s="1"/>
      <c r="J16" s="1"/>
      <c r="K16" s="14"/>
      <c r="L16" s="94"/>
      <c r="M16" s="95">
        <f>ROUND(L16*D16*F16,2)</f>
        <v>0</v>
      </c>
      <c r="N16" s="96">
        <f>ROUND(M16*0.08,2)</f>
        <v>0</v>
      </c>
      <c r="O16" s="101">
        <f>M16+N16</f>
        <v>0</v>
      </c>
      <c r="P16" s="102">
        <f>M16*4</f>
        <v>0</v>
      </c>
      <c r="Q16" s="98">
        <f>N16*4</f>
        <v>0</v>
      </c>
      <c r="R16" s="97">
        <f>P16+Q16</f>
        <v>0</v>
      </c>
    </row>
    <row r="17" spans="2:18" ht="13.5" thickBot="1" x14ac:dyDescent="0.25">
      <c r="B17" s="147" t="s">
        <v>70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9"/>
      <c r="M17" s="50">
        <f>M13+M16</f>
        <v>0</v>
      </c>
      <c r="N17" s="51"/>
      <c r="O17" s="50">
        <f>O13+O16</f>
        <v>0</v>
      </c>
      <c r="P17" s="52">
        <f>P13+P16</f>
        <v>0</v>
      </c>
      <c r="Q17" s="53"/>
      <c r="R17" s="52">
        <f>R13+R16</f>
        <v>0</v>
      </c>
    </row>
    <row r="19" spans="2:18" x14ac:dyDescent="0.2">
      <c r="B19" s="117"/>
    </row>
    <row r="20" spans="2:18" x14ac:dyDescent="0.2">
      <c r="C20" s="6" t="s">
        <v>91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1"/>
  <sheetViews>
    <sheetView topLeftCell="A11" zoomScale="80" zoomScaleNormal="80" workbookViewId="0">
      <selection activeCell="Y17" sqref="Y17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6" width="10.7109375" style="6" customWidth="1"/>
    <col min="7" max="12" width="9.140625" style="6"/>
    <col min="13" max="13" width="10.5703125" style="6" bestFit="1" customWidth="1"/>
    <col min="14" max="15" width="9.140625" style="6"/>
    <col min="16" max="16" width="13.7109375" style="32" bestFit="1" customWidth="1"/>
    <col min="17" max="17" width="9.140625" style="32"/>
    <col min="18" max="18" width="11.5703125" style="32" customWidth="1"/>
    <col min="19" max="16384" width="9.140625" style="6"/>
  </cols>
  <sheetData>
    <row r="2" spans="2:18" x14ac:dyDescent="0.2">
      <c r="B2" s="36" t="s">
        <v>108</v>
      </c>
    </row>
    <row r="3" spans="2:18" x14ac:dyDescent="0.2">
      <c r="B3" s="35" t="s">
        <v>125</v>
      </c>
    </row>
    <row r="4" spans="2:18" x14ac:dyDescent="0.2">
      <c r="O4" s="6" t="s">
        <v>124</v>
      </c>
    </row>
    <row r="5" spans="2:18" x14ac:dyDescent="0.2">
      <c r="B5" s="35" t="s">
        <v>131</v>
      </c>
    </row>
    <row r="6" spans="2:18" x14ac:dyDescent="0.2">
      <c r="B6" s="32"/>
    </row>
    <row r="7" spans="2:18" ht="32.25" customHeight="1" x14ac:dyDescent="0.2">
      <c r="B7" s="158" t="s">
        <v>0</v>
      </c>
      <c r="C7" s="159" t="s">
        <v>1</v>
      </c>
      <c r="D7" s="160" t="s">
        <v>19</v>
      </c>
      <c r="E7" s="161" t="s">
        <v>20</v>
      </c>
      <c r="F7" s="160" t="s">
        <v>2</v>
      </c>
      <c r="G7" s="158"/>
      <c r="H7" s="158"/>
      <c r="I7" s="158"/>
      <c r="J7" s="158"/>
      <c r="K7" s="158"/>
      <c r="L7" s="142" t="s">
        <v>74</v>
      </c>
      <c r="M7" s="143"/>
      <c r="N7" s="143"/>
      <c r="O7" s="144"/>
      <c r="P7" s="167" t="s">
        <v>146</v>
      </c>
      <c r="Q7" s="167"/>
      <c r="R7" s="168"/>
    </row>
    <row r="8" spans="2:18" ht="25.5" x14ac:dyDescent="0.2">
      <c r="B8" s="158"/>
      <c r="C8" s="159"/>
      <c r="D8" s="160"/>
      <c r="E8" s="161"/>
      <c r="F8" s="15" t="s">
        <v>3</v>
      </c>
      <c r="G8" s="8" t="s">
        <v>4</v>
      </c>
      <c r="H8" s="8" t="s">
        <v>5</v>
      </c>
      <c r="I8" s="8" t="s">
        <v>6</v>
      </c>
      <c r="J8" s="56" t="s">
        <v>90</v>
      </c>
      <c r="K8" s="56" t="s">
        <v>7</v>
      </c>
      <c r="L8" s="12" t="s">
        <v>54</v>
      </c>
      <c r="M8" s="8" t="s">
        <v>55</v>
      </c>
      <c r="N8" s="56" t="s">
        <v>95</v>
      </c>
      <c r="O8" s="73" t="s">
        <v>56</v>
      </c>
      <c r="P8" s="72" t="s">
        <v>55</v>
      </c>
      <c r="Q8" s="57" t="s">
        <v>96</v>
      </c>
      <c r="R8" s="30" t="s">
        <v>56</v>
      </c>
    </row>
    <row r="9" spans="2:18" x14ac:dyDescent="0.2">
      <c r="B9" s="9" t="s">
        <v>8</v>
      </c>
      <c r="C9" s="44" t="s">
        <v>9</v>
      </c>
      <c r="D9" s="145" t="s">
        <v>10</v>
      </c>
      <c r="E9" s="146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57</v>
      </c>
      <c r="M9" s="9" t="s">
        <v>58</v>
      </c>
      <c r="N9" s="9" t="s">
        <v>59</v>
      </c>
      <c r="O9" s="44" t="s">
        <v>60</v>
      </c>
      <c r="P9" s="74" t="s">
        <v>64</v>
      </c>
      <c r="Q9" s="31" t="s">
        <v>65</v>
      </c>
      <c r="R9" s="31" t="s">
        <v>66</v>
      </c>
    </row>
    <row r="10" spans="2:18" ht="15.75" customHeight="1" x14ac:dyDescent="0.2">
      <c r="B10" s="7" t="s">
        <v>9</v>
      </c>
      <c r="C10" s="164" t="s">
        <v>71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88"/>
      <c r="Q10" s="88"/>
      <c r="R10" s="72"/>
    </row>
    <row r="11" spans="2:18" ht="19.5" customHeight="1" x14ac:dyDescent="0.2">
      <c r="B11" s="21"/>
      <c r="C11" s="164" t="s">
        <v>103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88"/>
      <c r="Q11" s="88"/>
      <c r="R11" s="72"/>
    </row>
    <row r="12" spans="2:18" ht="60.75" customHeight="1" x14ac:dyDescent="0.2">
      <c r="B12" s="42" t="s">
        <v>24</v>
      </c>
      <c r="C12" s="119" t="s">
        <v>109</v>
      </c>
      <c r="D12" s="65">
        <v>649.03</v>
      </c>
      <c r="E12" s="62" t="s">
        <v>22</v>
      </c>
      <c r="F12" s="4">
        <v>5</v>
      </c>
      <c r="G12" s="1"/>
      <c r="H12" s="1"/>
      <c r="I12" s="1"/>
      <c r="J12" s="1"/>
      <c r="K12" s="3"/>
      <c r="L12" s="59"/>
      <c r="M12" s="60">
        <f>ROUND(D12*F12*L12,2)</f>
        <v>0</v>
      </c>
      <c r="N12" s="60">
        <f>ROUND(M12*0.23,2)</f>
        <v>0</v>
      </c>
      <c r="O12" s="81">
        <f t="shared" ref="O12:O17" si="0">M12+N12</f>
        <v>0</v>
      </c>
      <c r="P12" s="82">
        <f t="shared" ref="P12:Q17" si="1">M12*7</f>
        <v>0</v>
      </c>
      <c r="Q12" s="61">
        <f t="shared" si="1"/>
        <v>0</v>
      </c>
      <c r="R12" s="61">
        <f t="shared" ref="R12:R17" si="2">P12+Q12</f>
        <v>0</v>
      </c>
    </row>
    <row r="13" spans="2:18" ht="47.25" x14ac:dyDescent="0.2">
      <c r="B13" s="39" t="s">
        <v>25</v>
      </c>
      <c r="C13" s="87" t="s">
        <v>27</v>
      </c>
      <c r="D13" s="65">
        <v>10</v>
      </c>
      <c r="E13" s="62" t="s">
        <v>22</v>
      </c>
      <c r="F13" s="4">
        <v>1</v>
      </c>
      <c r="G13" s="1"/>
      <c r="H13" s="1"/>
      <c r="I13" s="1"/>
      <c r="J13" s="1"/>
      <c r="K13" s="3"/>
      <c r="L13" s="59"/>
      <c r="M13" s="60">
        <f>ROUND(D13*F13*L13,2)</f>
        <v>0</v>
      </c>
      <c r="N13" s="60">
        <f t="shared" ref="N13:N17" si="3">ROUND(M13*0.23,2)</f>
        <v>0</v>
      </c>
      <c r="O13" s="81">
        <f t="shared" si="0"/>
        <v>0</v>
      </c>
      <c r="P13" s="82">
        <f t="shared" si="1"/>
        <v>0</v>
      </c>
      <c r="Q13" s="61">
        <f t="shared" si="1"/>
        <v>0</v>
      </c>
      <c r="R13" s="61">
        <f t="shared" si="2"/>
        <v>0</v>
      </c>
    </row>
    <row r="14" spans="2:18" ht="47.25" x14ac:dyDescent="0.2">
      <c r="B14" s="39" t="s">
        <v>26</v>
      </c>
      <c r="C14" s="87" t="s">
        <v>72</v>
      </c>
      <c r="D14" s="65">
        <v>21</v>
      </c>
      <c r="E14" s="62" t="s">
        <v>23</v>
      </c>
      <c r="F14" s="4"/>
      <c r="G14" s="1">
        <v>1</v>
      </c>
      <c r="H14" s="1"/>
      <c r="I14" s="1"/>
      <c r="J14" s="1"/>
      <c r="K14" s="3"/>
      <c r="L14" s="59"/>
      <c r="M14" s="60">
        <f>ROUND(L14*D14*G14,2)</f>
        <v>0</v>
      </c>
      <c r="N14" s="60">
        <f t="shared" si="3"/>
        <v>0</v>
      </c>
      <c r="O14" s="81">
        <f t="shared" si="0"/>
        <v>0</v>
      </c>
      <c r="P14" s="82">
        <f t="shared" si="1"/>
        <v>0</v>
      </c>
      <c r="Q14" s="61">
        <f t="shared" si="1"/>
        <v>0</v>
      </c>
      <c r="R14" s="61">
        <f t="shared" si="2"/>
        <v>0</v>
      </c>
    </row>
    <row r="15" spans="2:18" ht="47.25" x14ac:dyDescent="0.2">
      <c r="B15" s="39" t="s">
        <v>28</v>
      </c>
      <c r="C15" s="87" t="s">
        <v>110</v>
      </c>
      <c r="D15" s="65">
        <v>3</v>
      </c>
      <c r="E15" s="19" t="s">
        <v>92</v>
      </c>
      <c r="F15" s="4">
        <v>5</v>
      </c>
      <c r="G15" s="1"/>
      <c r="H15" s="1"/>
      <c r="I15" s="1"/>
      <c r="J15" s="1"/>
      <c r="K15" s="3"/>
      <c r="L15" s="59"/>
      <c r="M15" s="60">
        <f>ROUND(L15*D15*F15,2)</f>
        <v>0</v>
      </c>
      <c r="N15" s="60">
        <f t="shared" si="3"/>
        <v>0</v>
      </c>
      <c r="O15" s="81">
        <f t="shared" si="0"/>
        <v>0</v>
      </c>
      <c r="P15" s="82">
        <f t="shared" si="1"/>
        <v>0</v>
      </c>
      <c r="Q15" s="61">
        <f t="shared" si="1"/>
        <v>0</v>
      </c>
      <c r="R15" s="61">
        <f t="shared" si="2"/>
        <v>0</v>
      </c>
    </row>
    <row r="16" spans="2:18" ht="132" customHeight="1" x14ac:dyDescent="0.2">
      <c r="B16" s="39" t="s">
        <v>93</v>
      </c>
      <c r="C16" s="87" t="s">
        <v>104</v>
      </c>
      <c r="D16" s="65">
        <v>3</v>
      </c>
      <c r="E16" s="19" t="s">
        <v>92</v>
      </c>
      <c r="F16" s="18" t="s">
        <v>31</v>
      </c>
      <c r="G16" s="1"/>
      <c r="H16" s="1"/>
      <c r="I16" s="1"/>
      <c r="J16" s="1"/>
      <c r="K16" s="3"/>
      <c r="L16" s="59"/>
      <c r="M16" s="60">
        <f>ROUND(L16*D16,2)</f>
        <v>0</v>
      </c>
      <c r="N16" s="60">
        <f t="shared" si="3"/>
        <v>0</v>
      </c>
      <c r="O16" s="81">
        <f t="shared" si="0"/>
        <v>0</v>
      </c>
      <c r="P16" s="82">
        <f t="shared" si="1"/>
        <v>0</v>
      </c>
      <c r="Q16" s="61">
        <f t="shared" si="1"/>
        <v>0</v>
      </c>
      <c r="R16" s="61">
        <f t="shared" si="2"/>
        <v>0</v>
      </c>
    </row>
    <row r="17" spans="2:19" ht="63" x14ac:dyDescent="0.2">
      <c r="B17" s="39" t="s">
        <v>112</v>
      </c>
      <c r="C17" s="87" t="s">
        <v>111</v>
      </c>
      <c r="D17" s="65">
        <v>3</v>
      </c>
      <c r="E17" s="19" t="s">
        <v>92</v>
      </c>
      <c r="F17" s="4">
        <v>5</v>
      </c>
      <c r="G17" s="1"/>
      <c r="H17" s="1"/>
      <c r="I17" s="1"/>
      <c r="J17" s="1"/>
      <c r="K17" s="3"/>
      <c r="L17" s="59"/>
      <c r="M17" s="60">
        <f t="shared" ref="M17" si="4">ROUND(L17*D17*F17,2)</f>
        <v>0</v>
      </c>
      <c r="N17" s="60">
        <f t="shared" si="3"/>
        <v>0</v>
      </c>
      <c r="O17" s="81">
        <f t="shared" si="0"/>
        <v>0</v>
      </c>
      <c r="P17" s="82">
        <f t="shared" si="1"/>
        <v>0</v>
      </c>
      <c r="Q17" s="61">
        <f t="shared" si="1"/>
        <v>0</v>
      </c>
      <c r="R17" s="61">
        <f t="shared" si="2"/>
        <v>0</v>
      </c>
    </row>
    <row r="18" spans="2:19" ht="17.25" customHeight="1" x14ac:dyDescent="0.2">
      <c r="B18" s="20"/>
      <c r="C18" s="164" t="s">
        <v>32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6"/>
      <c r="P18" s="89"/>
      <c r="Q18" s="88"/>
      <c r="R18" s="72"/>
    </row>
    <row r="19" spans="2:19" ht="63" x14ac:dyDescent="0.2">
      <c r="B19" s="39" t="s">
        <v>113</v>
      </c>
      <c r="C19" s="87" t="s">
        <v>69</v>
      </c>
      <c r="D19" s="66">
        <v>339.55</v>
      </c>
      <c r="E19" s="62" t="s">
        <v>68</v>
      </c>
      <c r="F19" s="63">
        <v>1</v>
      </c>
      <c r="G19" s="1"/>
      <c r="H19" s="1"/>
      <c r="I19" s="1"/>
      <c r="J19" s="1"/>
      <c r="K19" s="3"/>
      <c r="L19" s="64"/>
      <c r="M19" s="60">
        <f>ROUND(L19*D19*F19,2)</f>
        <v>0</v>
      </c>
      <c r="N19" s="60">
        <f>ROUND(M19*0.23,2)</f>
        <v>0</v>
      </c>
      <c r="O19" s="81">
        <f>M19+N19</f>
        <v>0</v>
      </c>
      <c r="P19" s="82">
        <f t="shared" ref="P19:Q21" si="5">M19*7</f>
        <v>0</v>
      </c>
      <c r="Q19" s="61">
        <f t="shared" si="5"/>
        <v>0</v>
      </c>
      <c r="R19" s="61">
        <f>P19+Q19</f>
        <v>0</v>
      </c>
    </row>
    <row r="20" spans="2:19" ht="30.75" customHeight="1" x14ac:dyDescent="0.2">
      <c r="B20" s="39" t="s">
        <v>114</v>
      </c>
      <c r="C20" s="87" t="s">
        <v>34</v>
      </c>
      <c r="D20" s="67">
        <v>120</v>
      </c>
      <c r="E20" s="62" t="s">
        <v>22</v>
      </c>
      <c r="F20" s="4"/>
      <c r="G20" s="1"/>
      <c r="H20" s="1">
        <v>1</v>
      </c>
      <c r="I20" s="1"/>
      <c r="J20" s="1"/>
      <c r="K20" s="3"/>
      <c r="L20" s="59"/>
      <c r="M20" s="60">
        <f>ROUND(L20*D20*H20,2)</f>
        <v>0</v>
      </c>
      <c r="N20" s="60">
        <f t="shared" ref="N20:N21" si="6">ROUND(M20*0.23,2)</f>
        <v>0</v>
      </c>
      <c r="O20" s="81">
        <f>M20+N20</f>
        <v>0</v>
      </c>
      <c r="P20" s="82">
        <f t="shared" si="5"/>
        <v>0</v>
      </c>
      <c r="Q20" s="61">
        <f t="shared" si="5"/>
        <v>0</v>
      </c>
      <c r="R20" s="61">
        <f>P20+Q20</f>
        <v>0</v>
      </c>
    </row>
    <row r="21" spans="2:19" ht="47.25" x14ac:dyDescent="0.2">
      <c r="B21" s="39" t="s">
        <v>115</v>
      </c>
      <c r="C21" s="87" t="s">
        <v>157</v>
      </c>
      <c r="D21" s="67">
        <v>673.79</v>
      </c>
      <c r="E21" s="62" t="s">
        <v>22</v>
      </c>
      <c r="F21" s="4"/>
      <c r="G21" s="1"/>
      <c r="H21" s="1"/>
      <c r="I21" s="1">
        <v>1</v>
      </c>
      <c r="J21" s="1"/>
      <c r="K21" s="3"/>
      <c r="L21" s="59"/>
      <c r="M21" s="133">
        <f>ROUND(L21*D21*I21/7,2)</f>
        <v>0</v>
      </c>
      <c r="N21" s="60">
        <f t="shared" si="6"/>
        <v>0</v>
      </c>
      <c r="O21" s="81">
        <f>M21+N21</f>
        <v>0</v>
      </c>
      <c r="P21" s="82">
        <f t="shared" si="5"/>
        <v>0</v>
      </c>
      <c r="Q21" s="61">
        <f t="shared" si="5"/>
        <v>0</v>
      </c>
      <c r="R21" s="61">
        <f>P21+Q21</f>
        <v>0</v>
      </c>
    </row>
    <row r="22" spans="2:19" ht="16.5" customHeight="1" x14ac:dyDescent="0.2">
      <c r="B22" s="39"/>
      <c r="C22" s="164" t="s">
        <v>35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89"/>
      <c r="Q22" s="88"/>
      <c r="R22" s="72"/>
    </row>
    <row r="23" spans="2:19" ht="31.5" x14ac:dyDescent="0.2">
      <c r="B23" s="39" t="s">
        <v>33</v>
      </c>
      <c r="C23" s="87" t="s">
        <v>36</v>
      </c>
      <c r="D23" s="67">
        <v>9</v>
      </c>
      <c r="E23" s="62" t="s">
        <v>22</v>
      </c>
      <c r="F23" s="4">
        <v>5</v>
      </c>
      <c r="G23" s="1"/>
      <c r="H23" s="1"/>
      <c r="I23" s="1"/>
      <c r="J23" s="1"/>
      <c r="K23" s="3"/>
      <c r="L23" s="59"/>
      <c r="M23" s="60">
        <f>ROUND(L23*D23*F23,2)</f>
        <v>0</v>
      </c>
      <c r="N23" s="60">
        <f>ROUND(M23*0.23,2)</f>
        <v>0</v>
      </c>
      <c r="O23" s="81">
        <f>M23+N23</f>
        <v>0</v>
      </c>
      <c r="P23" s="82">
        <f t="shared" ref="P23:Q26" si="7">M23*7</f>
        <v>0</v>
      </c>
      <c r="Q23" s="61">
        <f t="shared" si="7"/>
        <v>0</v>
      </c>
      <c r="R23" s="61">
        <f>P23+Q23</f>
        <v>0</v>
      </c>
    </row>
    <row r="24" spans="2:19" ht="31.5" x14ac:dyDescent="0.2">
      <c r="B24" s="39" t="s">
        <v>117</v>
      </c>
      <c r="C24" s="87" t="s">
        <v>89</v>
      </c>
      <c r="D24" s="67">
        <v>59.2</v>
      </c>
      <c r="E24" s="62" t="s">
        <v>22</v>
      </c>
      <c r="F24" s="4">
        <v>5</v>
      </c>
      <c r="G24" s="1"/>
      <c r="H24" s="1"/>
      <c r="I24" s="1"/>
      <c r="J24" s="1"/>
      <c r="K24" s="3"/>
      <c r="L24" s="59"/>
      <c r="M24" s="60">
        <f>ROUND(L24*D24*F24,2)</f>
        <v>0</v>
      </c>
      <c r="N24" s="60">
        <f t="shared" ref="N24:N26" si="8">ROUND(M24*0.23,2)</f>
        <v>0</v>
      </c>
      <c r="O24" s="81">
        <f>M24+N24</f>
        <v>0</v>
      </c>
      <c r="P24" s="82">
        <f t="shared" si="7"/>
        <v>0</v>
      </c>
      <c r="Q24" s="61">
        <f t="shared" si="7"/>
        <v>0</v>
      </c>
      <c r="R24" s="61">
        <f>P24+Q24</f>
        <v>0</v>
      </c>
    </row>
    <row r="25" spans="2:19" ht="31.5" x14ac:dyDescent="0.2">
      <c r="B25" s="39" t="s">
        <v>118</v>
      </c>
      <c r="C25" s="87" t="s">
        <v>37</v>
      </c>
      <c r="D25" s="67">
        <v>5</v>
      </c>
      <c r="E25" s="62" t="s">
        <v>22</v>
      </c>
      <c r="F25" s="4"/>
      <c r="G25" s="1">
        <v>1</v>
      </c>
      <c r="H25" s="1"/>
      <c r="I25" s="1"/>
      <c r="J25" s="1"/>
      <c r="K25" s="3"/>
      <c r="L25" s="59"/>
      <c r="M25" s="60">
        <f>ROUND(L25*D25*G25,2)</f>
        <v>0</v>
      </c>
      <c r="N25" s="60">
        <f t="shared" si="8"/>
        <v>0</v>
      </c>
      <c r="O25" s="81">
        <f>M25+N25</f>
        <v>0</v>
      </c>
      <c r="P25" s="82">
        <f t="shared" si="7"/>
        <v>0</v>
      </c>
      <c r="Q25" s="61">
        <f t="shared" si="7"/>
        <v>0</v>
      </c>
      <c r="R25" s="61">
        <f>P25+Q25</f>
        <v>0</v>
      </c>
    </row>
    <row r="26" spans="2:19" ht="31.5" x14ac:dyDescent="0.2">
      <c r="B26" s="39" t="s">
        <v>119</v>
      </c>
      <c r="C26" s="87" t="s">
        <v>38</v>
      </c>
      <c r="D26" s="67">
        <v>9</v>
      </c>
      <c r="E26" s="62" t="s">
        <v>22</v>
      </c>
      <c r="F26" s="4"/>
      <c r="G26" s="1">
        <v>1</v>
      </c>
      <c r="H26" s="1"/>
      <c r="I26" s="1"/>
      <c r="J26" s="1"/>
      <c r="K26" s="3"/>
      <c r="L26" s="59"/>
      <c r="M26" s="60">
        <f>ROUND(L26*D26*G26,2)</f>
        <v>0</v>
      </c>
      <c r="N26" s="60">
        <f t="shared" si="8"/>
        <v>0</v>
      </c>
      <c r="O26" s="81">
        <f>M26+N26</f>
        <v>0</v>
      </c>
      <c r="P26" s="82">
        <f t="shared" si="7"/>
        <v>0</v>
      </c>
      <c r="Q26" s="61">
        <f t="shared" si="7"/>
        <v>0</v>
      </c>
      <c r="R26" s="61">
        <f>P26+Q26</f>
        <v>0</v>
      </c>
    </row>
    <row r="27" spans="2:19" ht="15.75" x14ac:dyDescent="0.2">
      <c r="B27" s="20"/>
      <c r="C27" s="164" t="s">
        <v>73</v>
      </c>
      <c r="D27" s="165"/>
      <c r="E27" s="165"/>
      <c r="F27" s="165"/>
      <c r="G27" s="165"/>
      <c r="H27" s="91"/>
      <c r="I27" s="165"/>
      <c r="J27" s="165"/>
      <c r="K27" s="165"/>
      <c r="L27" s="165"/>
      <c r="M27" s="165"/>
      <c r="N27" s="90"/>
      <c r="O27" s="164"/>
      <c r="P27" s="165"/>
      <c r="Q27" s="165"/>
      <c r="R27" s="165"/>
      <c r="S27" s="93"/>
    </row>
    <row r="28" spans="2:19" ht="48" thickBot="1" x14ac:dyDescent="0.25">
      <c r="B28" s="40" t="s">
        <v>116</v>
      </c>
      <c r="C28" s="214" t="s">
        <v>145</v>
      </c>
      <c r="D28" s="215" t="s">
        <v>97</v>
      </c>
      <c r="E28" s="216" t="s">
        <v>155</v>
      </c>
      <c r="F28" s="217"/>
      <c r="G28" s="218"/>
      <c r="H28" s="219"/>
      <c r="I28" s="220">
        <v>3</v>
      </c>
      <c r="J28" s="221"/>
      <c r="K28" s="222"/>
      <c r="L28" s="223"/>
      <c r="M28" s="224">
        <f>ROUND(I28*L28,2)</f>
        <v>0</v>
      </c>
      <c r="N28" s="224">
        <f>ROUND(M28*0.23,2)</f>
        <v>0</v>
      </c>
      <c r="O28" s="225">
        <f>M28+N28</f>
        <v>0</v>
      </c>
      <c r="P28" s="226">
        <f>M28</f>
        <v>0</v>
      </c>
      <c r="Q28" s="224">
        <f>N28</f>
        <v>0</v>
      </c>
      <c r="R28" s="224">
        <f>P28+Q28</f>
        <v>0</v>
      </c>
    </row>
    <row r="29" spans="2:19" ht="31.5" customHeight="1" thickBot="1" x14ac:dyDescent="0.25">
      <c r="K29" s="163" t="s">
        <v>70</v>
      </c>
      <c r="L29" s="163"/>
      <c r="M29" s="84">
        <f>M12+M13+M14+M15+M16+M17+M19+M20+M21+M23+M24+M25+M26+M28</f>
        <v>0</v>
      </c>
      <c r="N29" s="92"/>
      <c r="O29" s="84">
        <f>ROUND(M29*1.23,2)</f>
        <v>0</v>
      </c>
      <c r="P29" s="85">
        <f>M29*7</f>
        <v>0</v>
      </c>
      <c r="Q29" s="86"/>
      <c r="R29" s="85">
        <f>O29*7</f>
        <v>0</v>
      </c>
    </row>
    <row r="30" spans="2:19" x14ac:dyDescent="0.2">
      <c r="B30" s="43"/>
      <c r="C30" s="6" t="s">
        <v>91</v>
      </c>
      <c r="N30" s="70"/>
    </row>
    <row r="31" spans="2:19" x14ac:dyDescent="0.2">
      <c r="O31" s="141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39"/>
  <sheetViews>
    <sheetView view="pageBreakPreview" topLeftCell="A10" zoomScale="90" zoomScaleNormal="64" zoomScaleSheetLayoutView="90" workbookViewId="0">
      <selection activeCell="R20" sqref="R20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3" width="9.140625" style="6"/>
    <col min="14" max="14" width="9.85546875" style="6" bestFit="1" customWidth="1"/>
    <col min="15" max="17" width="9.140625" style="32"/>
    <col min="18" max="16384" width="9.140625" style="6"/>
  </cols>
  <sheetData>
    <row r="2" spans="2:17" x14ac:dyDescent="0.2">
      <c r="B2" s="36" t="s">
        <v>156</v>
      </c>
    </row>
    <row r="3" spans="2:17" x14ac:dyDescent="0.2">
      <c r="B3" s="35" t="s">
        <v>128</v>
      </c>
    </row>
    <row r="4" spans="2:17" x14ac:dyDescent="0.2">
      <c r="N4" s="6" t="s">
        <v>124</v>
      </c>
    </row>
    <row r="5" spans="2:17" x14ac:dyDescent="0.2">
      <c r="B5" s="35" t="s">
        <v>131</v>
      </c>
    </row>
    <row r="6" spans="2:17" x14ac:dyDescent="0.2">
      <c r="B6" s="32"/>
    </row>
    <row r="8" spans="2:17" ht="31.5" customHeight="1" x14ac:dyDescent="0.2">
      <c r="B8" s="158" t="s">
        <v>0</v>
      </c>
      <c r="C8" s="159" t="s">
        <v>1</v>
      </c>
      <c r="D8" s="160" t="s">
        <v>19</v>
      </c>
      <c r="E8" s="161" t="s">
        <v>20</v>
      </c>
      <c r="F8" s="175" t="s">
        <v>2</v>
      </c>
      <c r="G8" s="176"/>
      <c r="H8" s="176"/>
      <c r="I8" s="176"/>
      <c r="J8" s="176"/>
      <c r="K8" s="142" t="s">
        <v>74</v>
      </c>
      <c r="L8" s="143"/>
      <c r="M8" s="143"/>
      <c r="N8" s="144"/>
      <c r="O8" s="169" t="s">
        <v>146</v>
      </c>
      <c r="P8" s="169"/>
      <c r="Q8" s="170"/>
    </row>
    <row r="9" spans="2:17" ht="25.5" x14ac:dyDescent="0.2">
      <c r="B9" s="158"/>
      <c r="C9" s="159"/>
      <c r="D9" s="160"/>
      <c r="E9" s="161"/>
      <c r="F9" s="80" t="s">
        <v>3</v>
      </c>
      <c r="G9" s="56" t="s">
        <v>4</v>
      </c>
      <c r="H9" s="56" t="s">
        <v>5</v>
      </c>
      <c r="I9" s="56" t="s">
        <v>6</v>
      </c>
      <c r="J9" s="116" t="s">
        <v>90</v>
      </c>
      <c r="K9" s="12" t="s">
        <v>54</v>
      </c>
      <c r="L9" s="8" t="s">
        <v>55</v>
      </c>
      <c r="M9" s="56" t="s">
        <v>96</v>
      </c>
      <c r="N9" s="78" t="s">
        <v>56</v>
      </c>
      <c r="O9" s="79" t="s">
        <v>55</v>
      </c>
      <c r="P9" s="57" t="s">
        <v>96</v>
      </c>
      <c r="Q9" s="30" t="s">
        <v>56</v>
      </c>
    </row>
    <row r="10" spans="2:17" x14ac:dyDescent="0.2">
      <c r="B10" s="9" t="s">
        <v>8</v>
      </c>
      <c r="C10" s="11" t="s">
        <v>9</v>
      </c>
      <c r="D10" s="177" t="s">
        <v>10</v>
      </c>
      <c r="E10" s="146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57</v>
      </c>
      <c r="L10" s="9" t="s">
        <v>58</v>
      </c>
      <c r="M10" s="9" t="s">
        <v>59</v>
      </c>
      <c r="N10" s="44" t="s">
        <v>60</v>
      </c>
      <c r="O10" s="74" t="s">
        <v>64</v>
      </c>
      <c r="P10" s="31" t="s">
        <v>65</v>
      </c>
      <c r="Q10" s="31" t="s">
        <v>66</v>
      </c>
    </row>
    <row r="11" spans="2:17" ht="15.75" x14ac:dyDescent="0.2">
      <c r="B11" s="7" t="s">
        <v>10</v>
      </c>
      <c r="C11" s="164" t="s">
        <v>39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75"/>
      <c r="P11" s="75"/>
      <c r="Q11" s="16"/>
    </row>
    <row r="12" spans="2:17" ht="15.75" x14ac:dyDescent="0.2">
      <c r="B12" s="7"/>
      <c r="C12" s="164" t="s">
        <v>40</v>
      </c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75"/>
      <c r="P12" s="75"/>
      <c r="Q12" s="16"/>
    </row>
    <row r="13" spans="2:17" ht="47.25" x14ac:dyDescent="0.2">
      <c r="B13" s="2" t="s">
        <v>41</v>
      </c>
      <c r="C13" s="23" t="s">
        <v>120</v>
      </c>
      <c r="D13" s="28">
        <v>2159.6799999999998</v>
      </c>
      <c r="E13" s="19" t="s">
        <v>22</v>
      </c>
      <c r="F13" s="135">
        <v>2</v>
      </c>
      <c r="G13" s="26"/>
      <c r="H13" s="1"/>
      <c r="I13" s="1"/>
      <c r="J13" s="1"/>
      <c r="K13" s="59"/>
      <c r="L13" s="60">
        <f>ROUND(D13*F13*K13,2)</f>
        <v>0</v>
      </c>
      <c r="M13" s="60">
        <f>ROUND(L13*0.23,2)</f>
        <v>0</v>
      </c>
      <c r="N13" s="81">
        <f>L13+M13</f>
        <v>0</v>
      </c>
      <c r="O13" s="82">
        <f t="shared" ref="O13:P15" si="0">L13*7</f>
        <v>0</v>
      </c>
      <c r="P13" s="61">
        <f t="shared" si="0"/>
        <v>0</v>
      </c>
      <c r="Q13" s="61">
        <f>O13+P13</f>
        <v>0</v>
      </c>
    </row>
    <row r="14" spans="2:17" ht="63" x14ac:dyDescent="0.2">
      <c r="B14" s="39" t="s">
        <v>42</v>
      </c>
      <c r="C14" s="5" t="s">
        <v>43</v>
      </c>
      <c r="D14" s="28">
        <v>81</v>
      </c>
      <c r="E14" s="19" t="s">
        <v>23</v>
      </c>
      <c r="F14" s="4">
        <v>5</v>
      </c>
      <c r="G14" s="1"/>
      <c r="H14" s="1"/>
      <c r="I14" s="1"/>
      <c r="J14" s="1"/>
      <c r="K14" s="59"/>
      <c r="L14" s="60">
        <f>ROUND(D14*F14*K14,2)</f>
        <v>0</v>
      </c>
      <c r="M14" s="60">
        <f t="shared" ref="M14:M15" si="1">ROUND(L14*0.23,2)</f>
        <v>0</v>
      </c>
      <c r="N14" s="81">
        <f>L14+M14</f>
        <v>0</v>
      </c>
      <c r="O14" s="82">
        <f t="shared" si="0"/>
        <v>0</v>
      </c>
      <c r="P14" s="61">
        <f t="shared" si="0"/>
        <v>0</v>
      </c>
      <c r="Q14" s="61">
        <f>O14+P14</f>
        <v>0</v>
      </c>
    </row>
    <row r="15" spans="2:17" ht="28.5" customHeight="1" x14ac:dyDescent="0.2">
      <c r="B15" s="39" t="s">
        <v>98</v>
      </c>
      <c r="C15" s="5" t="s">
        <v>47</v>
      </c>
      <c r="D15" s="28">
        <v>10</v>
      </c>
      <c r="E15" s="19" t="s">
        <v>22</v>
      </c>
      <c r="F15" s="173" t="s">
        <v>48</v>
      </c>
      <c r="G15" s="174"/>
      <c r="H15" s="174"/>
      <c r="I15" s="174"/>
      <c r="J15" s="174"/>
      <c r="K15" s="59"/>
      <c r="L15" s="60">
        <f>ROUND(D15*K15,2)</f>
        <v>0</v>
      </c>
      <c r="M15" s="60">
        <f t="shared" si="1"/>
        <v>0</v>
      </c>
      <c r="N15" s="81">
        <f>L15+M15</f>
        <v>0</v>
      </c>
      <c r="O15" s="82">
        <f t="shared" si="0"/>
        <v>0</v>
      </c>
      <c r="P15" s="61">
        <f t="shared" si="0"/>
        <v>0</v>
      </c>
      <c r="Q15" s="61">
        <f>O15+P15</f>
        <v>0</v>
      </c>
    </row>
    <row r="16" spans="2:17" ht="15.75" x14ac:dyDescent="0.2">
      <c r="B16" s="7"/>
      <c r="C16" s="171" t="s">
        <v>122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76"/>
      <c r="P16" s="71"/>
      <c r="Q16" s="71"/>
    </row>
    <row r="17" spans="2:17" ht="63" x14ac:dyDescent="0.2">
      <c r="B17" s="40" t="s">
        <v>44</v>
      </c>
      <c r="C17" s="23" t="s">
        <v>121</v>
      </c>
      <c r="D17" s="134">
        <v>239.35</v>
      </c>
      <c r="E17" s="24" t="s">
        <v>22</v>
      </c>
      <c r="F17" s="25">
        <v>5</v>
      </c>
      <c r="G17" s="26"/>
      <c r="H17" s="26"/>
      <c r="I17" s="26"/>
      <c r="J17" s="26"/>
      <c r="K17" s="59"/>
      <c r="L17" s="60">
        <f>ROUND(K17*F17*D17,2)</f>
        <v>0</v>
      </c>
      <c r="M17" s="60">
        <f>ROUND(L17*0.23,2)</f>
        <v>0</v>
      </c>
      <c r="N17" s="81">
        <f t="shared" ref="N17:N21" si="2">L17+M17</f>
        <v>0</v>
      </c>
      <c r="O17" s="82">
        <f t="shared" ref="O17:P21" si="3">L17*7</f>
        <v>0</v>
      </c>
      <c r="P17" s="61">
        <f t="shared" si="3"/>
        <v>0</v>
      </c>
      <c r="Q17" s="61">
        <f t="shared" ref="Q17:Q21" si="4">O17+P17</f>
        <v>0</v>
      </c>
    </row>
    <row r="18" spans="2:17" ht="31.5" x14ac:dyDescent="0.2">
      <c r="B18" s="40" t="s">
        <v>45</v>
      </c>
      <c r="C18" s="23" t="s">
        <v>29</v>
      </c>
      <c r="D18" s="29">
        <v>25</v>
      </c>
      <c r="E18" s="24" t="s">
        <v>23</v>
      </c>
      <c r="F18" s="25">
        <v>5</v>
      </c>
      <c r="G18" s="26"/>
      <c r="H18" s="26"/>
      <c r="I18" s="26"/>
      <c r="J18" s="26"/>
      <c r="K18" s="59"/>
      <c r="L18" s="60">
        <f t="shared" ref="L18:L21" si="5">ROUND(K18*F18*D18,2)</f>
        <v>0</v>
      </c>
      <c r="M18" s="60">
        <f t="shared" ref="M18:M21" si="6">ROUND(L18*0.23,2)</f>
        <v>0</v>
      </c>
      <c r="N18" s="81">
        <f t="shared" si="2"/>
        <v>0</v>
      </c>
      <c r="O18" s="82">
        <f t="shared" si="3"/>
        <v>0</v>
      </c>
      <c r="P18" s="61">
        <f t="shared" si="3"/>
        <v>0</v>
      </c>
      <c r="Q18" s="61">
        <f t="shared" si="4"/>
        <v>0</v>
      </c>
    </row>
    <row r="19" spans="2:17" ht="57" customHeight="1" x14ac:dyDescent="0.2">
      <c r="B19" s="40" t="s">
        <v>46</v>
      </c>
      <c r="C19" s="23" t="s">
        <v>30</v>
      </c>
      <c r="D19" s="129">
        <v>150</v>
      </c>
      <c r="E19" s="24" t="s">
        <v>22</v>
      </c>
      <c r="F19" s="136">
        <v>1</v>
      </c>
      <c r="G19" s="26"/>
      <c r="H19" s="26"/>
      <c r="I19" s="26"/>
      <c r="J19" s="26"/>
      <c r="K19" s="59"/>
      <c r="L19" s="60">
        <f t="shared" si="5"/>
        <v>0</v>
      </c>
      <c r="M19" s="60">
        <f t="shared" si="6"/>
        <v>0</v>
      </c>
      <c r="N19" s="81">
        <f t="shared" si="2"/>
        <v>0</v>
      </c>
      <c r="O19" s="82">
        <f t="shared" si="3"/>
        <v>0</v>
      </c>
      <c r="P19" s="61">
        <f t="shared" si="3"/>
        <v>0</v>
      </c>
      <c r="Q19" s="61">
        <f t="shared" si="4"/>
        <v>0</v>
      </c>
    </row>
    <row r="20" spans="2:17" ht="110.25" x14ac:dyDescent="0.2">
      <c r="B20" s="40" t="s">
        <v>49</v>
      </c>
      <c r="C20" s="23" t="s">
        <v>101</v>
      </c>
      <c r="D20" s="29">
        <v>25</v>
      </c>
      <c r="E20" s="24" t="s">
        <v>23</v>
      </c>
      <c r="F20" s="27" t="s">
        <v>31</v>
      </c>
      <c r="G20" s="26"/>
      <c r="H20" s="26"/>
      <c r="I20" s="26"/>
      <c r="J20" s="26"/>
      <c r="K20" s="59"/>
      <c r="L20" s="60">
        <f>ROUND(K20*D20,2)</f>
        <v>0</v>
      </c>
      <c r="M20" s="60">
        <f t="shared" si="6"/>
        <v>0</v>
      </c>
      <c r="N20" s="81">
        <f t="shared" si="2"/>
        <v>0</v>
      </c>
      <c r="O20" s="82">
        <f t="shared" si="3"/>
        <v>0</v>
      </c>
      <c r="P20" s="61">
        <f t="shared" si="3"/>
        <v>0</v>
      </c>
      <c r="Q20" s="61">
        <f t="shared" si="4"/>
        <v>0</v>
      </c>
    </row>
    <row r="21" spans="2:17" ht="47.25" x14ac:dyDescent="0.2">
      <c r="B21" s="40" t="s">
        <v>51</v>
      </c>
      <c r="C21" s="23" t="s">
        <v>18</v>
      </c>
      <c r="D21" s="29">
        <v>25</v>
      </c>
      <c r="E21" s="24" t="s">
        <v>23</v>
      </c>
      <c r="F21" s="25">
        <v>5</v>
      </c>
      <c r="G21" s="26"/>
      <c r="H21" s="26"/>
      <c r="I21" s="26"/>
      <c r="J21" s="26"/>
      <c r="K21" s="59"/>
      <c r="L21" s="60">
        <f t="shared" si="5"/>
        <v>0</v>
      </c>
      <c r="M21" s="60">
        <f t="shared" si="6"/>
        <v>0</v>
      </c>
      <c r="N21" s="81">
        <f t="shared" si="2"/>
        <v>0</v>
      </c>
      <c r="O21" s="82">
        <f t="shared" si="3"/>
        <v>0</v>
      </c>
      <c r="P21" s="61">
        <f t="shared" si="3"/>
        <v>0</v>
      </c>
      <c r="Q21" s="61">
        <f t="shared" si="4"/>
        <v>0</v>
      </c>
    </row>
    <row r="22" spans="2:17" ht="15.75" x14ac:dyDescent="0.2">
      <c r="B22" s="20"/>
      <c r="C22" s="164" t="s">
        <v>50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76"/>
      <c r="P22" s="71"/>
      <c r="Q22" s="71"/>
    </row>
    <row r="23" spans="2:17" ht="47.25" x14ac:dyDescent="0.2">
      <c r="B23" s="41" t="s">
        <v>52</v>
      </c>
      <c r="C23" s="5" t="s">
        <v>123</v>
      </c>
      <c r="D23" s="28">
        <v>494.87</v>
      </c>
      <c r="E23" s="19" t="s">
        <v>22</v>
      </c>
      <c r="F23" s="4">
        <v>1</v>
      </c>
      <c r="G23" s="1"/>
      <c r="H23" s="1"/>
      <c r="I23" s="1"/>
      <c r="J23" s="1"/>
      <c r="K23" s="59"/>
      <c r="L23" s="60">
        <f>ROUND(K23*F23*D23,2)</f>
        <v>0</v>
      </c>
      <c r="M23" s="60">
        <f>ROUND(L23*0.23,2)</f>
        <v>0</v>
      </c>
      <c r="N23" s="81">
        <f>L23+M23</f>
        <v>0</v>
      </c>
      <c r="O23" s="82">
        <f>L23*7</f>
        <v>0</v>
      </c>
      <c r="P23" s="61">
        <f>M23*7</f>
        <v>0</v>
      </c>
      <c r="Q23" s="61">
        <f>O23+P23</f>
        <v>0</v>
      </c>
    </row>
    <row r="24" spans="2:17" ht="31.5" x14ac:dyDescent="0.2">
      <c r="B24" s="41" t="s">
        <v>53</v>
      </c>
      <c r="C24" s="5" t="s">
        <v>67</v>
      </c>
      <c r="D24" s="28">
        <v>3000</v>
      </c>
      <c r="E24" s="19" t="s">
        <v>22</v>
      </c>
      <c r="F24" s="4"/>
      <c r="G24" s="1"/>
      <c r="H24" s="1">
        <v>1</v>
      </c>
      <c r="I24" s="1"/>
      <c r="J24" s="1"/>
      <c r="K24" s="59"/>
      <c r="L24" s="60">
        <f>ROUND(K24*H24*D24,2)</f>
        <v>0</v>
      </c>
      <c r="M24" s="60">
        <f>ROUND(L24*0.23,2)</f>
        <v>0</v>
      </c>
      <c r="N24" s="81">
        <f>L24+M24</f>
        <v>0</v>
      </c>
      <c r="O24" s="82">
        <f>L24*7</f>
        <v>0</v>
      </c>
      <c r="P24" s="61">
        <f>M24*7</f>
        <v>0</v>
      </c>
      <c r="Q24" s="61">
        <f>O24+P24</f>
        <v>0</v>
      </c>
    </row>
    <row r="25" spans="2:17" ht="15.75" x14ac:dyDescent="0.2">
      <c r="B25" s="68"/>
      <c r="C25" s="69"/>
      <c r="D25" s="69"/>
      <c r="E25" s="69"/>
      <c r="F25" s="69"/>
      <c r="G25" s="69"/>
      <c r="H25" s="69"/>
      <c r="I25" s="69"/>
      <c r="J25" s="69" t="s">
        <v>70</v>
      </c>
      <c r="K25" s="83"/>
      <c r="L25" s="60">
        <f>SUM(L13,L14,L15,L17:L21,L23:L24)</f>
        <v>0</v>
      </c>
      <c r="M25" s="121"/>
      <c r="N25" s="122">
        <f>ROUND(L25*1.23,2)</f>
        <v>0</v>
      </c>
      <c r="O25" s="123">
        <f>O13+O14+O15+O17+O18+O19+O20+O21+O23+O24</f>
        <v>0</v>
      </c>
      <c r="P25" s="124"/>
      <c r="Q25" s="124">
        <f>Q13+Q14+Q15+Q17+Q18+Q19+Q20+Q21+Q23+Q24</f>
        <v>0</v>
      </c>
    </row>
    <row r="26" spans="2:17" x14ac:dyDescent="0.2">
      <c r="C26" s="6" t="s">
        <v>91</v>
      </c>
      <c r="K26" s="70"/>
    </row>
    <row r="27" spans="2:17" ht="15.75" x14ac:dyDescent="0.2">
      <c r="C27" s="118"/>
    </row>
    <row r="28" spans="2:17" x14ac:dyDescent="0.2">
      <c r="L28" s="120"/>
    </row>
    <row r="39" spans="25:25" x14ac:dyDescent="0.2">
      <c r="Y39" s="77"/>
    </row>
  </sheetData>
  <mergeCells count="13">
    <mergeCell ref="C22:N22"/>
    <mergeCell ref="C12:N12"/>
    <mergeCell ref="B8:B9"/>
    <mergeCell ref="D8:D9"/>
    <mergeCell ref="E8:E9"/>
    <mergeCell ref="D10:E10"/>
    <mergeCell ref="K8:N8"/>
    <mergeCell ref="C11:N11"/>
    <mergeCell ref="O8:Q8"/>
    <mergeCell ref="C16:N16"/>
    <mergeCell ref="F15:J15"/>
    <mergeCell ref="F8:J8"/>
    <mergeCell ref="C8:C9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R64"/>
  <sheetViews>
    <sheetView tabSelected="1" topLeftCell="A19" zoomScale="120" zoomScaleNormal="120" workbookViewId="0">
      <selection activeCell="S20" sqref="S20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18" x14ac:dyDescent="0.2">
      <c r="H2" s="114" t="s">
        <v>130</v>
      </c>
      <c r="I2" s="115"/>
    </row>
    <row r="3" spans="1:18" x14ac:dyDescent="0.2">
      <c r="C3" s="36" t="s">
        <v>156</v>
      </c>
      <c r="D3" s="6"/>
    </row>
    <row r="4" spans="1:18" x14ac:dyDescent="0.2">
      <c r="C4" s="35" t="s">
        <v>129</v>
      </c>
      <c r="D4" s="6"/>
    </row>
    <row r="5" spans="1:18" x14ac:dyDescent="0.2">
      <c r="C5" s="6"/>
      <c r="D5" s="6"/>
    </row>
    <row r="6" spans="1:18" x14ac:dyDescent="0.2">
      <c r="C6" s="35" t="s">
        <v>131</v>
      </c>
    </row>
    <row r="7" spans="1:18" x14ac:dyDescent="0.2">
      <c r="C7" s="190"/>
      <c r="D7" s="191"/>
      <c r="E7" s="191"/>
      <c r="F7" s="191"/>
      <c r="G7" s="191"/>
      <c r="H7" s="191"/>
    </row>
    <row r="8" spans="1:18" x14ac:dyDescent="0.2">
      <c r="A8" s="48"/>
      <c r="B8" s="132" t="s">
        <v>0</v>
      </c>
      <c r="C8" s="131" t="s">
        <v>75</v>
      </c>
      <c r="D8" s="187" t="s">
        <v>76</v>
      </c>
      <c r="E8" s="187"/>
      <c r="F8" s="131" t="s">
        <v>77</v>
      </c>
      <c r="G8" s="131" t="s">
        <v>78</v>
      </c>
      <c r="H8" s="131" t="s">
        <v>79</v>
      </c>
      <c r="I8" s="131" t="s">
        <v>80</v>
      </c>
    </row>
    <row r="9" spans="1:18" x14ac:dyDescent="0.2">
      <c r="B9" s="188" t="s">
        <v>139</v>
      </c>
      <c r="C9" s="188"/>
      <c r="D9" s="188"/>
      <c r="E9" s="188"/>
      <c r="F9" s="188"/>
      <c r="G9" s="188"/>
      <c r="H9" s="188"/>
      <c r="I9" s="188"/>
    </row>
    <row r="10" spans="1:18" x14ac:dyDescent="0.2">
      <c r="B10" s="189" t="s">
        <v>8</v>
      </c>
      <c r="C10" s="197" t="s">
        <v>132</v>
      </c>
      <c r="D10" s="200" t="s">
        <v>83</v>
      </c>
      <c r="E10" s="127" t="s">
        <v>84</v>
      </c>
      <c r="F10" s="45">
        <f>Wspólne!M29</f>
        <v>0</v>
      </c>
      <c r="G10" s="128">
        <v>0.23</v>
      </c>
      <c r="H10" s="126">
        <f>ROUND(F10*0.23,2)</f>
        <v>0</v>
      </c>
      <c r="I10" s="45">
        <f t="shared" ref="I10:I14" si="0">F10+H10</f>
        <v>0</v>
      </c>
      <c r="R10" s="48"/>
    </row>
    <row r="11" spans="1:18" x14ac:dyDescent="0.2">
      <c r="B11" s="184"/>
      <c r="C11" s="198"/>
      <c r="D11" s="200"/>
      <c r="E11" s="127" t="s">
        <v>85</v>
      </c>
      <c r="F11" s="45">
        <f>ŁOG!L25</f>
        <v>0</v>
      </c>
      <c r="G11" s="128">
        <v>0.23</v>
      </c>
      <c r="H11" s="126">
        <f>ROUND(F11*0.23,2)</f>
        <v>0</v>
      </c>
      <c r="I11" s="45">
        <f t="shared" si="0"/>
        <v>0</v>
      </c>
      <c r="R11" s="48"/>
    </row>
    <row r="12" spans="1:18" x14ac:dyDescent="0.2">
      <c r="B12" s="184"/>
      <c r="C12" s="198"/>
      <c r="D12" s="182" t="s">
        <v>135</v>
      </c>
      <c r="E12" s="183"/>
      <c r="F12" s="126">
        <f>F10+F11</f>
        <v>0</v>
      </c>
      <c r="G12" s="138" t="s">
        <v>86</v>
      </c>
      <c r="H12" s="126">
        <f>H10+H11</f>
        <v>0</v>
      </c>
      <c r="I12" s="45">
        <f>I10+I11</f>
        <v>0</v>
      </c>
      <c r="R12" s="48"/>
    </row>
    <row r="13" spans="1:18" x14ac:dyDescent="0.2">
      <c r="B13" s="189" t="s">
        <v>9</v>
      </c>
      <c r="C13" s="199" t="s">
        <v>133</v>
      </c>
      <c r="D13" s="184" t="s">
        <v>83</v>
      </c>
      <c r="E13" s="33" t="s">
        <v>84</v>
      </c>
      <c r="F13" s="45">
        <f>Wspólne!M29</f>
        <v>0</v>
      </c>
      <c r="G13" s="34">
        <v>0.23</v>
      </c>
      <c r="H13" s="45">
        <f>ROUND(F13*0.23,2)</f>
        <v>0</v>
      </c>
      <c r="I13" s="45">
        <f t="shared" si="0"/>
        <v>0</v>
      </c>
    </row>
    <row r="14" spans="1:18" x14ac:dyDescent="0.2">
      <c r="B14" s="184"/>
      <c r="C14" s="193"/>
      <c r="D14" s="184"/>
      <c r="E14" s="33" t="s">
        <v>85</v>
      </c>
      <c r="F14" s="45">
        <f>ŁOG!L25</f>
        <v>0</v>
      </c>
      <c r="G14" s="34">
        <v>0.23</v>
      </c>
      <c r="H14" s="45">
        <f>ROUND(F14*0.23,2)</f>
        <v>0</v>
      </c>
      <c r="I14" s="45">
        <f t="shared" si="0"/>
        <v>0</v>
      </c>
    </row>
    <row r="15" spans="1:18" x14ac:dyDescent="0.2">
      <c r="B15" s="184"/>
      <c r="C15" s="193"/>
      <c r="D15" s="185" t="s">
        <v>148</v>
      </c>
      <c r="E15" s="186"/>
      <c r="F15" s="45">
        <f>F13+F14</f>
        <v>0</v>
      </c>
      <c r="G15" s="137" t="s">
        <v>86</v>
      </c>
      <c r="H15" s="45">
        <f>H13+H14</f>
        <v>0</v>
      </c>
      <c r="I15" s="45">
        <f>I13+I14</f>
        <v>0</v>
      </c>
    </row>
    <row r="16" spans="1:18" x14ac:dyDescent="0.2">
      <c r="B16" s="189" t="s">
        <v>10</v>
      </c>
      <c r="C16" s="193" t="s">
        <v>134</v>
      </c>
      <c r="D16" s="194" t="s">
        <v>83</v>
      </c>
      <c r="E16" s="33" t="s">
        <v>84</v>
      </c>
      <c r="F16" s="45">
        <f>Wspólne!M29</f>
        <v>0</v>
      </c>
      <c r="G16" s="137" t="s">
        <v>99</v>
      </c>
      <c r="H16" s="45">
        <f>ROUND(F16*0.23,2)</f>
        <v>0</v>
      </c>
      <c r="I16" s="45">
        <f>F16+H16</f>
        <v>0</v>
      </c>
    </row>
    <row r="17" spans="2:9" x14ac:dyDescent="0.2">
      <c r="B17" s="184"/>
      <c r="C17" s="193"/>
      <c r="D17" s="194"/>
      <c r="E17" s="33" t="s">
        <v>85</v>
      </c>
      <c r="F17" s="45">
        <f>ŁOG!L25</f>
        <v>0</v>
      </c>
      <c r="G17" s="137" t="s">
        <v>99</v>
      </c>
      <c r="H17" s="45">
        <f>ROUND(F17*0.23,2)</f>
        <v>0</v>
      </c>
      <c r="I17" s="45">
        <f>F17+H17</f>
        <v>0</v>
      </c>
    </row>
    <row r="18" spans="2:9" x14ac:dyDescent="0.2">
      <c r="B18" s="184"/>
      <c r="C18" s="193"/>
      <c r="D18" s="185" t="s">
        <v>149</v>
      </c>
      <c r="E18" s="185"/>
      <c r="F18" s="45">
        <f>F16+F17</f>
        <v>0</v>
      </c>
      <c r="G18" s="137"/>
      <c r="H18" s="45">
        <f>H16+H17</f>
        <v>0</v>
      </c>
      <c r="I18" s="45">
        <f>I16+I17</f>
        <v>0</v>
      </c>
    </row>
    <row r="19" spans="2:9" x14ac:dyDescent="0.2">
      <c r="B19" s="204" t="s">
        <v>11</v>
      </c>
      <c r="C19" s="201" t="s">
        <v>137</v>
      </c>
      <c r="D19" s="195" t="s">
        <v>81</v>
      </c>
      <c r="E19" s="127" t="s">
        <v>82</v>
      </c>
      <c r="F19" s="45">
        <f>Zewnętrzne!M13</f>
        <v>0</v>
      </c>
      <c r="G19" s="137" t="s">
        <v>100</v>
      </c>
      <c r="H19" s="45">
        <f>ROUND(F19*0.08,2)</f>
        <v>0</v>
      </c>
      <c r="I19" s="45">
        <f>F19+H19</f>
        <v>0</v>
      </c>
    </row>
    <row r="20" spans="2:9" ht="25.5" x14ac:dyDescent="0.2">
      <c r="B20" s="205"/>
      <c r="C20" s="202"/>
      <c r="D20" s="196"/>
      <c r="E20" s="130" t="s">
        <v>105</v>
      </c>
      <c r="F20" s="45">
        <f>Zewnętrzne!M16</f>
        <v>0</v>
      </c>
      <c r="G20" s="137" t="s">
        <v>100</v>
      </c>
      <c r="H20" s="45">
        <f t="shared" ref="H20" si="1">ROUND(F20*0.08,2)</f>
        <v>0</v>
      </c>
      <c r="I20" s="45">
        <f>F20+H20</f>
        <v>0</v>
      </c>
    </row>
    <row r="21" spans="2:9" x14ac:dyDescent="0.2">
      <c r="B21" s="205"/>
      <c r="C21" s="202"/>
      <c r="D21" s="195" t="s">
        <v>138</v>
      </c>
      <c r="E21" s="33" t="s">
        <v>84</v>
      </c>
      <c r="F21" s="45">
        <f>Wspólne!M29</f>
        <v>0</v>
      </c>
      <c r="G21" s="137" t="s">
        <v>99</v>
      </c>
      <c r="H21" s="45">
        <f>ROUND(F21*0.23,2)</f>
        <v>0</v>
      </c>
      <c r="I21" s="45">
        <f>F21+H21</f>
        <v>0</v>
      </c>
    </row>
    <row r="22" spans="2:9" x14ac:dyDescent="0.2">
      <c r="B22" s="205"/>
      <c r="C22" s="202"/>
      <c r="D22" s="196"/>
      <c r="E22" s="33" t="s">
        <v>85</v>
      </c>
      <c r="F22" s="126">
        <f>ŁOG!L25</f>
        <v>0</v>
      </c>
      <c r="G22" s="137" t="s">
        <v>99</v>
      </c>
      <c r="H22" s="45">
        <f>ROUND(F22*0.23,2)</f>
        <v>0</v>
      </c>
      <c r="I22" s="45">
        <f>F22+H22</f>
        <v>0</v>
      </c>
    </row>
    <row r="23" spans="2:9" x14ac:dyDescent="0.2">
      <c r="B23" s="206"/>
      <c r="C23" s="203"/>
      <c r="D23" s="207" t="s">
        <v>140</v>
      </c>
      <c r="E23" s="208"/>
      <c r="F23" s="45">
        <f>F19+F20+F21+F22</f>
        <v>0</v>
      </c>
      <c r="G23" s="137" t="s">
        <v>86</v>
      </c>
      <c r="H23" s="45">
        <f>H19+H20+H21+H22</f>
        <v>0</v>
      </c>
      <c r="I23" s="45">
        <f>I19+I20+I21+I22</f>
        <v>0</v>
      </c>
    </row>
    <row r="24" spans="2:9" x14ac:dyDescent="0.2">
      <c r="B24" s="204" t="s">
        <v>12</v>
      </c>
      <c r="C24" s="201" t="s">
        <v>136</v>
      </c>
      <c r="D24" s="209" t="s">
        <v>81</v>
      </c>
      <c r="E24" s="127" t="s">
        <v>82</v>
      </c>
      <c r="F24" s="45">
        <f>Zewnętrzne!M13</f>
        <v>0</v>
      </c>
      <c r="G24" s="137" t="s">
        <v>100</v>
      </c>
      <c r="H24" s="45">
        <f>ROUND(F24*0.08,2)</f>
        <v>0</v>
      </c>
      <c r="I24" s="45">
        <f>F24+H24</f>
        <v>0</v>
      </c>
    </row>
    <row r="25" spans="2:9" x14ac:dyDescent="0.2">
      <c r="B25" s="205"/>
      <c r="C25" s="202"/>
      <c r="D25" s="210"/>
      <c r="E25" s="212" t="s">
        <v>105</v>
      </c>
      <c r="F25" s="178">
        <f>Zewnętrzne!M16</f>
        <v>0</v>
      </c>
      <c r="G25" s="180" t="s">
        <v>100</v>
      </c>
      <c r="H25" s="178">
        <f>ROUND(F25*0.08,2)</f>
        <v>0</v>
      </c>
      <c r="I25" s="178">
        <f>F25+H25</f>
        <v>0</v>
      </c>
    </row>
    <row r="26" spans="2:9" x14ac:dyDescent="0.2">
      <c r="B26" s="205"/>
      <c r="C26" s="202"/>
      <c r="D26" s="211"/>
      <c r="E26" s="213"/>
      <c r="F26" s="179"/>
      <c r="G26" s="181"/>
      <c r="H26" s="179"/>
      <c r="I26" s="179"/>
    </row>
    <row r="27" spans="2:9" x14ac:dyDescent="0.2">
      <c r="B27" s="205"/>
      <c r="C27" s="202"/>
      <c r="D27" s="209" t="s">
        <v>83</v>
      </c>
      <c r="E27" s="33" t="s">
        <v>84</v>
      </c>
      <c r="F27" s="45">
        <f>Wspólne!M29</f>
        <v>0</v>
      </c>
      <c r="G27" s="137" t="s">
        <v>99</v>
      </c>
      <c r="H27" s="140">
        <f>ROUND(F27*0.23,2)</f>
        <v>0</v>
      </c>
      <c r="I27" s="45">
        <f>F27+H27</f>
        <v>0</v>
      </c>
    </row>
    <row r="28" spans="2:9" x14ac:dyDescent="0.2">
      <c r="B28" s="205"/>
      <c r="C28" s="202"/>
      <c r="D28" s="211"/>
      <c r="E28" s="33" t="s">
        <v>85</v>
      </c>
      <c r="F28" s="126">
        <f>ŁOG!L25</f>
        <v>0</v>
      </c>
      <c r="G28" s="137" t="s">
        <v>99</v>
      </c>
      <c r="H28" s="140">
        <f>ROUND(F28*0.23,2)</f>
        <v>0</v>
      </c>
      <c r="I28" s="45">
        <f>F28+H28</f>
        <v>0</v>
      </c>
    </row>
    <row r="29" spans="2:9" x14ac:dyDescent="0.2">
      <c r="B29" s="206"/>
      <c r="C29" s="203"/>
      <c r="D29" s="207" t="s">
        <v>141</v>
      </c>
      <c r="E29" s="208"/>
      <c r="F29" s="140">
        <f>F24+F25+F27+F28</f>
        <v>0</v>
      </c>
      <c r="G29" s="138" t="s">
        <v>86</v>
      </c>
      <c r="H29" s="140">
        <f>H24+H25+H27+H28</f>
        <v>0</v>
      </c>
      <c r="I29" s="45">
        <f>F29+H29</f>
        <v>0</v>
      </c>
    </row>
    <row r="30" spans="2:9" x14ac:dyDescent="0.2">
      <c r="B30" s="204" t="s">
        <v>13</v>
      </c>
      <c r="C30" s="201" t="s">
        <v>150</v>
      </c>
      <c r="D30" s="209" t="s">
        <v>81</v>
      </c>
      <c r="E30" s="127" t="s">
        <v>82</v>
      </c>
      <c r="F30" s="45">
        <f>Zewnętrzne!M13</f>
        <v>0</v>
      </c>
      <c r="G30" s="137" t="s">
        <v>100</v>
      </c>
      <c r="H30" s="140">
        <f>ROUND(F30*0.08,2)</f>
        <v>0</v>
      </c>
      <c r="I30" s="45">
        <f>F30+H30</f>
        <v>0</v>
      </c>
    </row>
    <row r="31" spans="2:9" x14ac:dyDescent="0.2">
      <c r="B31" s="205"/>
      <c r="C31" s="202"/>
      <c r="D31" s="210"/>
      <c r="E31" s="212" t="s">
        <v>105</v>
      </c>
      <c r="F31" s="178">
        <f>Zewnętrzne!M16</f>
        <v>0</v>
      </c>
      <c r="G31" s="180" t="s">
        <v>100</v>
      </c>
      <c r="H31" s="178">
        <f>ROUND(F31*0.08,2)</f>
        <v>0</v>
      </c>
      <c r="I31" s="178">
        <f>F31+H31</f>
        <v>0</v>
      </c>
    </row>
    <row r="32" spans="2:9" x14ac:dyDescent="0.2">
      <c r="B32" s="205"/>
      <c r="C32" s="202"/>
      <c r="D32" s="211"/>
      <c r="E32" s="213"/>
      <c r="F32" s="179"/>
      <c r="G32" s="181"/>
      <c r="H32" s="179"/>
      <c r="I32" s="179"/>
    </row>
    <row r="33" spans="1:9" x14ac:dyDescent="0.2">
      <c r="B33" s="205"/>
      <c r="C33" s="202"/>
      <c r="D33" s="195" t="s">
        <v>83</v>
      </c>
      <c r="E33" s="33" t="s">
        <v>84</v>
      </c>
      <c r="F33" s="45">
        <f>Wspólne!M29</f>
        <v>0</v>
      </c>
      <c r="G33" s="137" t="s">
        <v>99</v>
      </c>
      <c r="H33" s="140">
        <f>ROUND(F33*0.23,2)</f>
        <v>0</v>
      </c>
      <c r="I33" s="45">
        <f>F33+H33</f>
        <v>0</v>
      </c>
    </row>
    <row r="34" spans="1:9" x14ac:dyDescent="0.2">
      <c r="B34" s="205"/>
      <c r="C34" s="202"/>
      <c r="D34" s="196"/>
      <c r="E34" s="33" t="s">
        <v>85</v>
      </c>
      <c r="F34" s="126">
        <f>ŁOG!L25</f>
        <v>0</v>
      </c>
      <c r="G34" s="137" t="s">
        <v>99</v>
      </c>
      <c r="H34" s="140">
        <f>ROUND(F34*0.23,2)</f>
        <v>0</v>
      </c>
      <c r="I34" s="45">
        <f>F34+H34</f>
        <v>0</v>
      </c>
    </row>
    <row r="35" spans="1:9" x14ac:dyDescent="0.2">
      <c r="B35" s="206"/>
      <c r="C35" s="203"/>
      <c r="D35" s="207" t="s">
        <v>152</v>
      </c>
      <c r="E35" s="208"/>
      <c r="F35" s="140">
        <f>F30+F31+F33+F34</f>
        <v>0</v>
      </c>
      <c r="G35" s="137" t="s">
        <v>86</v>
      </c>
      <c r="H35" s="45">
        <f>H30+H31+H33+H34</f>
        <v>0</v>
      </c>
      <c r="I35" s="45">
        <f>I30+I31+I33+I34</f>
        <v>0</v>
      </c>
    </row>
    <row r="36" spans="1:9" x14ac:dyDescent="0.2">
      <c r="B36" s="184" t="s">
        <v>14</v>
      </c>
      <c r="C36" s="193" t="s">
        <v>147</v>
      </c>
      <c r="D36" s="195" t="s">
        <v>142</v>
      </c>
      <c r="E36" s="127" t="s">
        <v>82</v>
      </c>
      <c r="F36" s="45">
        <f>Zewnętrzne!M13</f>
        <v>0</v>
      </c>
      <c r="G36" s="137" t="s">
        <v>100</v>
      </c>
      <c r="H36" s="45">
        <f>ROUND(F36*0.08,2)</f>
        <v>0</v>
      </c>
      <c r="I36" s="45">
        <f>F36+H36</f>
        <v>0</v>
      </c>
    </row>
    <row r="37" spans="1:9" ht="25.5" x14ac:dyDescent="0.2">
      <c r="B37" s="184"/>
      <c r="C37" s="193"/>
      <c r="D37" s="196"/>
      <c r="E37" s="130" t="s">
        <v>105</v>
      </c>
      <c r="F37" s="45">
        <f>Zewnętrzne!M16</f>
        <v>0</v>
      </c>
      <c r="G37" s="137" t="s">
        <v>100</v>
      </c>
      <c r="H37" s="45">
        <f>ROUND(F37*0.08,2)</f>
        <v>0</v>
      </c>
      <c r="I37" s="45">
        <f>F37+H37</f>
        <v>0</v>
      </c>
    </row>
    <row r="38" spans="1:9" x14ac:dyDescent="0.2">
      <c r="B38" s="184"/>
      <c r="C38" s="193"/>
      <c r="D38" s="195" t="s">
        <v>83</v>
      </c>
      <c r="E38" s="33" t="s">
        <v>84</v>
      </c>
      <c r="F38" s="45">
        <f>Wspólne!M29</f>
        <v>0</v>
      </c>
      <c r="G38" s="137" t="s">
        <v>99</v>
      </c>
      <c r="H38" s="45">
        <f>ROUND(F38*0.23,2)</f>
        <v>0</v>
      </c>
      <c r="I38" s="45">
        <f>F38+H38</f>
        <v>0</v>
      </c>
    </row>
    <row r="39" spans="1:9" x14ac:dyDescent="0.2">
      <c r="B39" s="184"/>
      <c r="C39" s="193"/>
      <c r="D39" s="196"/>
      <c r="E39" s="33" t="s">
        <v>85</v>
      </c>
      <c r="F39" s="126">
        <f>Wspólne!M25</f>
        <v>0</v>
      </c>
      <c r="G39" s="137" t="s">
        <v>99</v>
      </c>
      <c r="H39" s="45">
        <f>ROUND(F39*0.23,2)</f>
        <v>0</v>
      </c>
      <c r="I39" s="45">
        <f>F39+H39</f>
        <v>0</v>
      </c>
    </row>
    <row r="40" spans="1:9" x14ac:dyDescent="0.2">
      <c r="B40" s="184"/>
      <c r="C40" s="193"/>
      <c r="D40" s="207" t="s">
        <v>153</v>
      </c>
      <c r="E40" s="208"/>
      <c r="F40" s="45">
        <f>F36+F37+F38+F39</f>
        <v>0</v>
      </c>
      <c r="G40" s="137" t="s">
        <v>86</v>
      </c>
      <c r="H40" s="45">
        <f>H36+H37+H38+H39</f>
        <v>0</v>
      </c>
      <c r="I40" s="45">
        <f>I36+I37+I38+I39</f>
        <v>0</v>
      </c>
    </row>
    <row r="41" spans="1:9" x14ac:dyDescent="0.2">
      <c r="B41" s="192" t="s">
        <v>151</v>
      </c>
      <c r="C41" s="192"/>
      <c r="D41" s="192"/>
      <c r="E41" s="192"/>
      <c r="F41" s="139">
        <f>F12+F15+F18+F23+F29+F35+F40</f>
        <v>0</v>
      </c>
      <c r="G41" s="137" t="s">
        <v>86</v>
      </c>
      <c r="H41" s="139">
        <f>H12+H15+H18+H23+H29+H35+H40</f>
        <v>0</v>
      </c>
      <c r="I41" s="139">
        <f>I12+I15+I18+I23+I40+I29+I35</f>
        <v>0</v>
      </c>
    </row>
    <row r="42" spans="1:9" x14ac:dyDescent="0.2">
      <c r="A42" s="48"/>
      <c r="B42" s="49"/>
      <c r="C42" s="49"/>
      <c r="D42" s="49"/>
      <c r="E42" s="49"/>
      <c r="F42" s="46"/>
      <c r="G42" s="47"/>
      <c r="H42" s="46"/>
      <c r="I42" s="46"/>
    </row>
    <row r="43" spans="1:9" x14ac:dyDescent="0.2">
      <c r="A43" s="48"/>
      <c r="B43" s="110"/>
      <c r="C43" s="110"/>
      <c r="D43" s="110"/>
      <c r="E43" s="110"/>
      <c r="F43" s="110"/>
      <c r="G43" s="110"/>
      <c r="H43" s="110"/>
      <c r="I43" s="110"/>
    </row>
    <row r="44" spans="1:9" x14ac:dyDescent="0.2">
      <c r="A44" s="48"/>
      <c r="B44" s="125"/>
      <c r="C44" s="112"/>
      <c r="D44" s="113"/>
      <c r="E44" s="105"/>
      <c r="F44" s="46"/>
      <c r="G44" s="106"/>
      <c r="H44" s="46"/>
      <c r="I44" s="46"/>
    </row>
    <row r="45" spans="1:9" x14ac:dyDescent="0.2">
      <c r="A45" s="48"/>
      <c r="B45" s="111"/>
      <c r="C45" s="112"/>
      <c r="D45" s="113"/>
      <c r="E45" s="105"/>
      <c r="F45" s="46"/>
      <c r="G45" s="106"/>
      <c r="H45" s="46"/>
      <c r="I45" s="46"/>
    </row>
    <row r="46" spans="1:9" x14ac:dyDescent="0.2">
      <c r="A46" s="48"/>
      <c r="B46" s="125"/>
      <c r="C46" s="112"/>
      <c r="D46" s="113"/>
      <c r="E46" s="105"/>
      <c r="F46" s="46"/>
      <c r="G46" s="106"/>
      <c r="H46" s="46"/>
      <c r="I46" s="46"/>
    </row>
    <row r="47" spans="1:9" x14ac:dyDescent="0.2">
      <c r="A47" s="48"/>
      <c r="B47" s="111"/>
      <c r="C47" s="112"/>
      <c r="D47" s="113"/>
      <c r="E47" s="105"/>
      <c r="F47" s="46"/>
      <c r="G47" s="106"/>
      <c r="H47" s="46"/>
      <c r="I47" s="46"/>
    </row>
    <row r="48" spans="1:9" x14ac:dyDescent="0.2">
      <c r="A48" s="48"/>
      <c r="B48" s="111"/>
      <c r="C48" s="112"/>
      <c r="D48" s="111"/>
      <c r="E48" s="111"/>
      <c r="F48" s="46"/>
      <c r="G48" s="107"/>
      <c r="H48" s="46"/>
      <c r="I48" s="46"/>
    </row>
    <row r="49" spans="1:9" ht="13.5" customHeight="1" x14ac:dyDescent="0.2">
      <c r="A49" s="48"/>
      <c r="B49" s="111"/>
      <c r="C49" s="112"/>
      <c r="D49" s="113"/>
      <c r="E49" s="105"/>
      <c r="F49" s="46"/>
      <c r="G49" s="106"/>
      <c r="H49" s="46"/>
      <c r="I49" s="46"/>
    </row>
    <row r="50" spans="1:9" x14ac:dyDescent="0.2">
      <c r="A50" s="48"/>
      <c r="B50" s="111"/>
      <c r="C50" s="112"/>
      <c r="D50" s="113"/>
      <c r="E50" s="105"/>
      <c r="F50" s="46"/>
      <c r="G50" s="106"/>
      <c r="H50" s="46"/>
      <c r="I50" s="46"/>
    </row>
    <row r="51" spans="1:9" x14ac:dyDescent="0.2">
      <c r="A51" s="48"/>
      <c r="B51" s="111"/>
      <c r="C51" s="112"/>
      <c r="D51" s="113"/>
      <c r="E51" s="105"/>
      <c r="F51" s="46"/>
      <c r="G51" s="106"/>
      <c r="H51" s="46"/>
      <c r="I51" s="46"/>
    </row>
    <row r="52" spans="1:9" x14ac:dyDescent="0.2">
      <c r="A52" s="48"/>
      <c r="B52" s="111"/>
      <c r="C52" s="112"/>
      <c r="D52" s="113"/>
      <c r="E52" s="105"/>
      <c r="F52" s="46"/>
      <c r="G52" s="106"/>
      <c r="H52" s="46"/>
      <c r="I52" s="46"/>
    </row>
    <row r="53" spans="1:9" x14ac:dyDescent="0.2">
      <c r="A53" s="48"/>
      <c r="B53" s="111"/>
      <c r="C53" s="112"/>
      <c r="D53" s="111"/>
      <c r="E53" s="111"/>
      <c r="F53" s="46"/>
      <c r="G53" s="107"/>
      <c r="H53" s="46"/>
      <c r="I53" s="46"/>
    </row>
    <row r="54" spans="1:9" x14ac:dyDescent="0.2">
      <c r="A54" s="48"/>
      <c r="B54" s="111"/>
      <c r="C54" s="112"/>
      <c r="D54" s="113"/>
      <c r="E54" s="105"/>
      <c r="F54" s="46"/>
      <c r="G54" s="106"/>
      <c r="H54" s="46"/>
      <c r="I54" s="46"/>
    </row>
    <row r="55" spans="1:9" x14ac:dyDescent="0.2">
      <c r="A55" s="48"/>
      <c r="B55" s="111"/>
      <c r="C55" s="112"/>
      <c r="D55" s="113"/>
      <c r="E55" s="105"/>
      <c r="F55" s="46"/>
      <c r="G55" s="106"/>
      <c r="H55" s="46"/>
      <c r="I55" s="46"/>
    </row>
    <row r="56" spans="1:9" x14ac:dyDescent="0.2">
      <c r="A56" s="48"/>
      <c r="B56" s="111"/>
      <c r="C56" s="112"/>
      <c r="D56" s="111"/>
      <c r="E56" s="111"/>
      <c r="F56" s="46"/>
      <c r="G56" s="107"/>
      <c r="H56" s="46"/>
      <c r="I56" s="46"/>
    </row>
    <row r="57" spans="1:9" x14ac:dyDescent="0.2">
      <c r="A57" s="48"/>
      <c r="B57" s="111"/>
      <c r="C57" s="112"/>
      <c r="D57" s="113"/>
      <c r="E57" s="105"/>
      <c r="F57" s="46"/>
      <c r="G57" s="106"/>
      <c r="H57" s="46"/>
      <c r="I57" s="46"/>
    </row>
    <row r="58" spans="1:9" x14ac:dyDescent="0.2">
      <c r="A58" s="48"/>
      <c r="B58" s="111"/>
      <c r="C58" s="112"/>
      <c r="D58" s="113"/>
      <c r="E58" s="105"/>
      <c r="F58" s="46"/>
      <c r="G58" s="106"/>
      <c r="H58" s="46"/>
      <c r="I58" s="46"/>
    </row>
    <row r="59" spans="1:9" x14ac:dyDescent="0.2">
      <c r="A59" s="48"/>
      <c r="B59" s="111"/>
      <c r="C59" s="112"/>
      <c r="D59" s="111"/>
      <c r="E59" s="111"/>
      <c r="F59" s="46"/>
      <c r="G59" s="107"/>
      <c r="H59" s="46"/>
      <c r="I59" s="46"/>
    </row>
    <row r="60" spans="1:9" x14ac:dyDescent="0.2">
      <c r="A60" s="48"/>
      <c r="B60" s="111"/>
      <c r="C60" s="112"/>
      <c r="D60" s="113"/>
      <c r="E60" s="105"/>
      <c r="F60" s="46"/>
      <c r="G60" s="106"/>
      <c r="H60" s="46"/>
      <c r="I60" s="46"/>
    </row>
    <row r="61" spans="1:9" x14ac:dyDescent="0.2">
      <c r="A61" s="48"/>
      <c r="B61" s="111"/>
      <c r="C61" s="112"/>
      <c r="D61" s="113"/>
      <c r="E61" s="105"/>
      <c r="F61" s="46"/>
      <c r="G61" s="106"/>
      <c r="H61" s="46"/>
      <c r="I61" s="46"/>
    </row>
    <row r="62" spans="1:9" x14ac:dyDescent="0.2">
      <c r="A62" s="48"/>
      <c r="B62" s="111"/>
      <c r="C62" s="112"/>
      <c r="D62" s="111"/>
      <c r="E62" s="111"/>
      <c r="F62" s="46"/>
      <c r="G62" s="107"/>
      <c r="H62" s="46"/>
      <c r="I62" s="46"/>
    </row>
    <row r="63" spans="1:9" x14ac:dyDescent="0.2">
      <c r="A63" s="48"/>
      <c r="B63" s="108"/>
      <c r="C63" s="105"/>
      <c r="D63" s="105"/>
      <c r="E63" s="105"/>
      <c r="F63" s="46"/>
      <c r="G63" s="107"/>
      <c r="H63" s="109"/>
      <c r="I63" s="109"/>
    </row>
    <row r="64" spans="1:9" x14ac:dyDescent="0.2">
      <c r="A64" s="48"/>
      <c r="B64" s="48"/>
      <c r="C64" s="48"/>
      <c r="D64" s="48"/>
      <c r="E64" s="48"/>
      <c r="F64" s="48"/>
      <c r="G64" s="48"/>
      <c r="H64" s="48"/>
      <c r="I64" s="48"/>
    </row>
  </sheetData>
  <mergeCells count="46">
    <mergeCell ref="D40:E40"/>
    <mergeCell ref="D36:D37"/>
    <mergeCell ref="D21:D22"/>
    <mergeCell ref="D38:D39"/>
    <mergeCell ref="B24:B29"/>
    <mergeCell ref="C24:C29"/>
    <mergeCell ref="B30:B35"/>
    <mergeCell ref="C30:C35"/>
    <mergeCell ref="D24:D26"/>
    <mergeCell ref="E25:E26"/>
    <mergeCell ref="D29:E29"/>
    <mergeCell ref="D30:D32"/>
    <mergeCell ref="D35:E35"/>
    <mergeCell ref="D27:D28"/>
    <mergeCell ref="D33:D34"/>
    <mergeCell ref="E31:E32"/>
    <mergeCell ref="C7:H7"/>
    <mergeCell ref="B41:E41"/>
    <mergeCell ref="B16:B18"/>
    <mergeCell ref="C16:C18"/>
    <mergeCell ref="D16:D17"/>
    <mergeCell ref="D18:E18"/>
    <mergeCell ref="B36:B40"/>
    <mergeCell ref="C36:C40"/>
    <mergeCell ref="D19:D20"/>
    <mergeCell ref="B13:B15"/>
    <mergeCell ref="C10:C12"/>
    <mergeCell ref="C13:C15"/>
    <mergeCell ref="D10:D11"/>
    <mergeCell ref="C19:C23"/>
    <mergeCell ref="B19:B23"/>
    <mergeCell ref="D23:E23"/>
    <mergeCell ref="D8:E8"/>
    <mergeCell ref="B9:I9"/>
    <mergeCell ref="B10:B12"/>
    <mergeCell ref="F25:F26"/>
    <mergeCell ref="G25:G26"/>
    <mergeCell ref="H25:H26"/>
    <mergeCell ref="I25:I26"/>
    <mergeCell ref="F31:F32"/>
    <mergeCell ref="G31:G32"/>
    <mergeCell ref="H31:H32"/>
    <mergeCell ref="I31:I32"/>
    <mergeCell ref="D12:E12"/>
    <mergeCell ref="D13:D14"/>
    <mergeCell ref="D15:E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Zewnętrzne</vt:lpstr>
      <vt:lpstr>Wspólne</vt:lpstr>
      <vt:lpstr>ŁOG</vt:lpstr>
      <vt:lpstr>Wynagrodzenie ryczałtowe</vt:lpstr>
      <vt:lpstr>ŁOG!Obszar_wydruku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2024-10-21T08:17:22Z</cp:lastPrinted>
  <dcterms:created xsi:type="dcterms:W3CDTF">2013-11-04T07:45:37Z</dcterms:created>
  <dcterms:modified xsi:type="dcterms:W3CDTF">2024-11-14T13:27:45Z</dcterms:modified>
</cp:coreProperties>
</file>