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zinkiewicz\Documents\Przetargi\2023\Nr 56_sprzatanie 2024\"/>
    </mc:Choice>
  </mc:AlternateContent>
  <bookViews>
    <workbookView xWindow="0" yWindow="0" windowWidth="28800" windowHeight="12330"/>
  </bookViews>
  <sheets>
    <sheet name="Zewnętrzne" sheetId="1" r:id="rId1"/>
    <sheet name="Wspólne" sheetId="2" r:id="rId2"/>
    <sheet name="ŁOG" sheetId="3" r:id="rId3"/>
    <sheet name="Wynagrodzenie ryczałtowe" sheetId="7" r:id="rId4"/>
  </sheets>
  <calcPr calcId="162913"/>
</workbook>
</file>

<file path=xl/calcChain.xml><?xml version="1.0" encoding="utf-8"?>
<calcChain xmlns="http://schemas.openxmlformats.org/spreadsheetml/2006/main">
  <c r="M13" i="2" l="1"/>
  <c r="M13" i="1" l="1"/>
  <c r="P22" i="3"/>
  <c r="P21" i="3"/>
  <c r="P20" i="3"/>
  <c r="P19" i="3"/>
  <c r="P18" i="3"/>
  <c r="P17" i="3"/>
  <c r="P14" i="3"/>
  <c r="P13" i="3"/>
  <c r="O25" i="3"/>
  <c r="O24" i="3"/>
  <c r="O22" i="3"/>
  <c r="O21" i="3"/>
  <c r="O20" i="3"/>
  <c r="O19" i="3"/>
  <c r="O18" i="3"/>
  <c r="O17" i="3"/>
  <c r="O14" i="3"/>
  <c r="O13" i="3"/>
  <c r="M12" i="2"/>
  <c r="P24" i="2" l="1"/>
  <c r="P23" i="2"/>
  <c r="P25" i="2"/>
  <c r="P26" i="2"/>
  <c r="P28" i="2"/>
  <c r="Q24" i="2"/>
  <c r="Q25" i="2"/>
  <c r="Q26" i="2"/>
  <c r="Q28" i="2"/>
  <c r="Q23" i="2"/>
  <c r="Q20" i="2"/>
  <c r="Q21" i="2"/>
  <c r="Q19" i="2"/>
  <c r="Q17" i="2"/>
  <c r="Q16" i="2"/>
  <c r="Q14" i="2"/>
  <c r="P20" i="2"/>
  <c r="P19" i="2"/>
  <c r="P17" i="2"/>
  <c r="P16" i="2"/>
  <c r="P14" i="2"/>
  <c r="P13" i="2"/>
  <c r="P12" i="2"/>
  <c r="F15" i="7" l="1"/>
  <c r="P21" i="2" l="1"/>
  <c r="P13" i="1" l="1"/>
  <c r="F10" i="7" l="1"/>
  <c r="H15" i="7"/>
  <c r="I15" i="7" s="1"/>
  <c r="F43" i="7"/>
  <c r="H43" i="7" s="1"/>
  <c r="I43" i="7" s="1"/>
  <c r="F48" i="7"/>
  <c r="M14" i="2" l="1"/>
  <c r="M21" i="2"/>
  <c r="N21" i="2"/>
  <c r="L25" i="3"/>
  <c r="L24" i="3"/>
  <c r="L20" i="3"/>
  <c r="L18" i="3"/>
  <c r="L19" i="3"/>
  <c r="L21" i="3"/>
  <c r="L22" i="3"/>
  <c r="L17" i="3"/>
  <c r="L15" i="3"/>
  <c r="O15" i="3" s="1"/>
  <c r="L14" i="3"/>
  <c r="L13" i="3"/>
  <c r="M28" i="2"/>
  <c r="M19" i="2"/>
  <c r="M20" i="2"/>
  <c r="M26" i="2"/>
  <c r="M25" i="2"/>
  <c r="N25" i="2"/>
  <c r="M24" i="2"/>
  <c r="N24" i="2" s="1"/>
  <c r="R24" i="2" s="1"/>
  <c r="M23" i="2"/>
  <c r="M16" i="2"/>
  <c r="N16" i="2"/>
  <c r="N14" i="2"/>
  <c r="O14" i="2"/>
  <c r="M15" i="2"/>
  <c r="P15" i="2" s="1"/>
  <c r="M17" i="2"/>
  <c r="N12" i="2"/>
  <c r="Q12" i="2" s="1"/>
  <c r="M16" i="1"/>
  <c r="O24" i="2"/>
  <c r="O16" i="2"/>
  <c r="N20" i="2"/>
  <c r="R14" i="2"/>
  <c r="N15" i="2" l="1"/>
  <c r="Q15" i="2" s="1"/>
  <c r="R15" i="2" s="1"/>
  <c r="N13" i="2"/>
  <c r="P16" i="1"/>
  <c r="F44" i="7"/>
  <c r="H44" i="7" s="1"/>
  <c r="I44" i="7" s="1"/>
  <c r="F16" i="7"/>
  <c r="F11" i="7"/>
  <c r="M25" i="3"/>
  <c r="P25" i="3" s="1"/>
  <c r="Q25" i="3"/>
  <c r="M20" i="3"/>
  <c r="Q20" i="3"/>
  <c r="M14" i="3"/>
  <c r="M21" i="3"/>
  <c r="L26" i="3"/>
  <c r="H48" i="7"/>
  <c r="I48" i="7" s="1"/>
  <c r="M15" i="3"/>
  <c r="M19" i="3"/>
  <c r="M13" i="3"/>
  <c r="Q14" i="3"/>
  <c r="O20" i="2"/>
  <c r="N26" i="2"/>
  <c r="N28" i="2"/>
  <c r="M17" i="3"/>
  <c r="N17" i="3"/>
  <c r="N17" i="2"/>
  <c r="M29" i="2"/>
  <c r="R20" i="2"/>
  <c r="R21" i="2"/>
  <c r="R16" i="2"/>
  <c r="M22" i="3"/>
  <c r="R25" i="2"/>
  <c r="F49" i="7"/>
  <c r="N16" i="1"/>
  <c r="Q16" i="1" s="1"/>
  <c r="O16" i="1"/>
  <c r="R12" i="2"/>
  <c r="N23" i="2"/>
  <c r="R23" i="2" s="1"/>
  <c r="O23" i="2"/>
  <c r="O25" i="2"/>
  <c r="N19" i="2"/>
  <c r="M18" i="3"/>
  <c r="N21" i="3"/>
  <c r="O21" i="2"/>
  <c r="O12" i="2"/>
  <c r="M17" i="1"/>
  <c r="N14" i="3"/>
  <c r="M24" i="3"/>
  <c r="N13" i="1"/>
  <c r="Q13" i="1" s="1"/>
  <c r="P15" i="3" l="1"/>
  <c r="Q15" i="3" s="1"/>
  <c r="O15" i="2"/>
  <c r="Q13" i="2"/>
  <c r="R13" i="2" s="1"/>
  <c r="H16" i="7"/>
  <c r="I16" i="7" s="1"/>
  <c r="N25" i="3"/>
  <c r="O13" i="2"/>
  <c r="N20" i="3"/>
  <c r="Q21" i="3"/>
  <c r="Q13" i="3"/>
  <c r="F41" i="7"/>
  <c r="H41" i="7" s="1"/>
  <c r="I41" i="7" s="1"/>
  <c r="F13" i="7"/>
  <c r="H13" i="7" s="1"/>
  <c r="I13" i="7" s="1"/>
  <c r="F38" i="7"/>
  <c r="H38" i="7" s="1"/>
  <c r="I38" i="7" s="1"/>
  <c r="F46" i="7"/>
  <c r="H46" i="7" s="1"/>
  <c r="I46" i="7" s="1"/>
  <c r="F18" i="7"/>
  <c r="F35" i="7"/>
  <c r="P24" i="3"/>
  <c r="Q24" i="3" s="1"/>
  <c r="F45" i="7"/>
  <c r="F40" i="7"/>
  <c r="F34" i="7"/>
  <c r="F12" i="7"/>
  <c r="H12" i="7" s="1"/>
  <c r="I12" i="7" s="1"/>
  <c r="F37" i="7"/>
  <c r="O26" i="3"/>
  <c r="N13" i="3"/>
  <c r="N24" i="3"/>
  <c r="N15" i="3"/>
  <c r="N19" i="3"/>
  <c r="Q19" i="3"/>
  <c r="R16" i="1"/>
  <c r="P17" i="1"/>
  <c r="R17" i="2"/>
  <c r="R28" i="2"/>
  <c r="N18" i="3"/>
  <c r="R19" i="2"/>
  <c r="O19" i="2"/>
  <c r="H49" i="7"/>
  <c r="I49" i="7" s="1"/>
  <c r="O28" i="2"/>
  <c r="O17" i="2"/>
  <c r="R26" i="2"/>
  <c r="R13" i="1"/>
  <c r="O13" i="1"/>
  <c r="O17" i="1" s="1"/>
  <c r="F51" i="7"/>
  <c r="H11" i="7"/>
  <c r="F27" i="7"/>
  <c r="F21" i="7"/>
  <c r="F24" i="7"/>
  <c r="F30" i="7"/>
  <c r="Q18" i="3"/>
  <c r="P29" i="2"/>
  <c r="Q22" i="3"/>
  <c r="N22" i="3"/>
  <c r="F20" i="7"/>
  <c r="F17" i="7"/>
  <c r="F50" i="7"/>
  <c r="F23" i="7"/>
  <c r="F26" i="7"/>
  <c r="F29" i="7"/>
  <c r="H10" i="7"/>
  <c r="Q17" i="3"/>
  <c r="O26" i="2"/>
  <c r="F28" i="7" l="1"/>
  <c r="F19" i="7"/>
  <c r="F31" i="7"/>
  <c r="F42" i="7"/>
  <c r="F22" i="7"/>
  <c r="F25" i="7"/>
  <c r="F14" i="7"/>
  <c r="O29" i="2"/>
  <c r="H35" i="7"/>
  <c r="I35" i="7" s="1"/>
  <c r="F47" i="7"/>
  <c r="H45" i="7"/>
  <c r="F36" i="7"/>
  <c r="H34" i="7"/>
  <c r="H40" i="7"/>
  <c r="H42" i="7" s="1"/>
  <c r="H37" i="7"/>
  <c r="F39" i="7"/>
  <c r="R29" i="2"/>
  <c r="Q26" i="3"/>
  <c r="N26" i="3"/>
  <c r="H29" i="7"/>
  <c r="H17" i="7"/>
  <c r="H27" i="7"/>
  <c r="I27" i="7" s="1"/>
  <c r="H26" i="7"/>
  <c r="H20" i="7"/>
  <c r="I20" i="7" s="1"/>
  <c r="H30" i="7"/>
  <c r="I11" i="7"/>
  <c r="H23" i="7"/>
  <c r="I23" i="7" s="1"/>
  <c r="H24" i="7"/>
  <c r="I24" i="7" s="1"/>
  <c r="H51" i="7"/>
  <c r="I51" i="7" s="1"/>
  <c r="R17" i="1"/>
  <c r="H50" i="7"/>
  <c r="I50" i="7" s="1"/>
  <c r="F52" i="7"/>
  <c r="H21" i="7"/>
  <c r="I21" i="7" s="1"/>
  <c r="H18" i="7"/>
  <c r="F32" i="7" l="1"/>
  <c r="I22" i="7"/>
  <c r="I25" i="7"/>
  <c r="F53" i="7"/>
  <c r="H36" i="7"/>
  <c r="I34" i="7"/>
  <c r="I36" i="7" s="1"/>
  <c r="I18" i="7"/>
  <c r="H19" i="7"/>
  <c r="I37" i="7"/>
  <c r="I39" i="7" s="1"/>
  <c r="H39" i="7"/>
  <c r="I40" i="7"/>
  <c r="I42" i="7" s="1"/>
  <c r="I45" i="7"/>
  <c r="I47" i="7" s="1"/>
  <c r="H47" i="7"/>
  <c r="H14" i="7"/>
  <c r="I29" i="7"/>
  <c r="H31" i="7"/>
  <c r="H28" i="7"/>
  <c r="H52" i="7"/>
  <c r="I30" i="7"/>
  <c r="I26" i="7"/>
  <c r="I28" i="7" s="1"/>
  <c r="H25" i="7"/>
  <c r="I10" i="7"/>
  <c r="I14" i="7" s="1"/>
  <c r="H22" i="7"/>
  <c r="I17" i="7"/>
  <c r="I19" i="7" s="1"/>
  <c r="H32" i="7" l="1"/>
  <c r="I31" i="7"/>
  <c r="I32" i="7" s="1"/>
  <c r="H53" i="7"/>
  <c r="I52" i="7" l="1"/>
  <c r="I53" i="7" s="1"/>
</calcChain>
</file>

<file path=xl/sharedStrings.xml><?xml version="1.0" encoding="utf-8"?>
<sst xmlns="http://schemas.openxmlformats.org/spreadsheetml/2006/main" count="335" uniqueCount="166">
  <si>
    <t>Lp.</t>
  </si>
  <si>
    <t>Zakres rzeczowy prac - Opis prac</t>
  </si>
  <si>
    <t xml:space="preserve">Częstotliwość wykonania </t>
  </si>
  <si>
    <t>W tygodniu</t>
  </si>
  <si>
    <t>W miesiącu</t>
  </si>
  <si>
    <t>W kwartale</t>
  </si>
  <si>
    <t>W półroczu</t>
  </si>
  <si>
    <t xml:space="preserve">Uwagi </t>
  </si>
  <si>
    <t>1.</t>
  </si>
  <si>
    <t>2.</t>
  </si>
  <si>
    <t>3.</t>
  </si>
  <si>
    <t>4.</t>
  </si>
  <si>
    <t>5.</t>
  </si>
  <si>
    <t>6.</t>
  </si>
  <si>
    <t>7.</t>
  </si>
  <si>
    <t>8.</t>
  </si>
  <si>
    <t>TERENY ZEWNETRZNE</t>
  </si>
  <si>
    <t>Łódź, ul. Traugutta 21/23</t>
  </si>
  <si>
    <t>Opróżnianie pojemników na śmieci wraz wynoszeniem odpadów do śmietnika – z zachowaniem zasad segregowania odpadów, wymiana worków plastikowych</t>
  </si>
  <si>
    <t>Ilość</t>
  </si>
  <si>
    <t>Jm</t>
  </si>
  <si>
    <t>9.</t>
  </si>
  <si>
    <t>m2</t>
  </si>
  <si>
    <t>szt.</t>
  </si>
  <si>
    <t>2.1</t>
  </si>
  <si>
    <t>2.2</t>
  </si>
  <si>
    <t>2.3</t>
  </si>
  <si>
    <t>Mycie gablot, listew osłonowych, mebli w sali recepcji itp. usuwanie kurzu z poziomych płaszczyzn powyżej posadzki</t>
  </si>
  <si>
    <t>2.4</t>
  </si>
  <si>
    <t>WC/natryski - Mycie i dezynfekcja wszystkich urządzeń sanitarnych, usuwanie nalotów,</t>
  </si>
  <si>
    <t>2.6</t>
  </si>
  <si>
    <t>Mycie glazury, terakoty, luster i armatury w pomieszczeniach WC</t>
  </si>
  <si>
    <t>2.7</t>
  </si>
  <si>
    <t>Niezwłocznie po wyczerpaniu</t>
  </si>
  <si>
    <t>2.8</t>
  </si>
  <si>
    <t>Klatka schodowa, pomieszczenia techniczne [pod nadzorem zamawiającego] – tabela 2</t>
  </si>
  <si>
    <t>2.10</t>
  </si>
  <si>
    <t>2.11</t>
  </si>
  <si>
    <t>Usuwanie kurzu z balustrad i przecieranie ich na mokro</t>
  </si>
  <si>
    <t>2.12</t>
  </si>
  <si>
    <t>Zamiatanie i zmywanie posadzki na mokro – dotyczy pomieszczeń technicznych [pod nadzorem Zamawiającego]</t>
  </si>
  <si>
    <t>Kabiny dźwigów windowych – 4 szt. i inne [czyszczenie zgodnie z instrukcją – w załączeniu]</t>
  </si>
  <si>
    <t>2.13</t>
  </si>
  <si>
    <t>Zamiatanie i zmywanie na mokro posadzki kabiny, konserwacja środkami antypoślizowymi</t>
  </si>
  <si>
    <t>2.14</t>
  </si>
  <si>
    <t>2.15</t>
  </si>
  <si>
    <t>Odkurzanie i mycie tablic informacyjnych zamontowanych na budynku</t>
  </si>
  <si>
    <t>Mycie okien stref wejściowych do budynku, od zewnątrz i wewnątrz</t>
  </si>
  <si>
    <t>POMIESZCZENIA UŻYTKOWANE PRZEZ ŁOG – tabela 3</t>
  </si>
  <si>
    <t>Pomieszczenia biurowe – tabela 3</t>
  </si>
  <si>
    <t>3.1</t>
  </si>
  <si>
    <t>3.2</t>
  </si>
  <si>
    <t>Opróżnianie pojemników na śmieci oraz pojemników niszczarek wraz wynoszeniem odpadów do śmietnika – z zachowaniem zasad segregowania odpadów, wymiana worków plastikowych</t>
  </si>
  <si>
    <t>3.5</t>
  </si>
  <si>
    <t>3.6</t>
  </si>
  <si>
    <t>3.7</t>
  </si>
  <si>
    <t>Pranie wykładzin w  pokojach biurowych</t>
  </si>
  <si>
    <t>w przypadku zabrudzenia niezwłocznie w czasie trwania umowy</t>
  </si>
  <si>
    <t>3.8</t>
  </si>
  <si>
    <t>Pomieszczenia biurowe – ARCHIWA – tabela 3</t>
  </si>
  <si>
    <t>3.9</t>
  </si>
  <si>
    <t>3.10</t>
  </si>
  <si>
    <t>3.11</t>
  </si>
  <si>
    <t>Stawka Jm NETTO</t>
  </si>
  <si>
    <t>Wartość NETTO</t>
  </si>
  <si>
    <t>Wartość BRUTTO</t>
  </si>
  <si>
    <t>10.</t>
  </si>
  <si>
    <t>11.</t>
  </si>
  <si>
    <t>12.</t>
  </si>
  <si>
    <t>13.</t>
  </si>
  <si>
    <t>1.2.</t>
  </si>
  <si>
    <t>1.3.1.</t>
  </si>
  <si>
    <t>1.2.1</t>
  </si>
  <si>
    <t>14.</t>
  </si>
  <si>
    <t>15.</t>
  </si>
  <si>
    <t>16.</t>
  </si>
  <si>
    <t>Odkurzanie powierzchni podłogowych, zamiatanie, zmywanie na mokro, konserwacja posadzek środkami przeciwpoślizgowymi 
(tabela 3 suma kolumna: 6, 7)</t>
  </si>
  <si>
    <t>Odkurzanie podłoży twardych, zamiatanie, zmywanie na mokro, usuwanie pajęczyn
(tabela 3 suma kolumna: 4)</t>
  </si>
  <si>
    <t>Usuwanie kurzu regałów metalowych oraz szafek, grzejników, parapetów, listew, drzwi, usuwanie pajęczyn</t>
  </si>
  <si>
    <t>Korytarze, WC, socjalne, techniczne – tabela 3</t>
  </si>
  <si>
    <t xml:space="preserve">m2
</t>
  </si>
  <si>
    <t>Zamiatanie i zmywanie na mokro posadzki, konserwacja posadzek środkami antypoślizgowymi,  
wycieranie poręczy - dotyczy klatki schodowej (ujęto w pkt. 2.11)</t>
  </si>
  <si>
    <t>Razem</t>
  </si>
  <si>
    <t>POWIERZCHNIE WEWNĘTRZNE – WSPÓLNE BUDYNKU – tabela 2</t>
  </si>
  <si>
    <r>
      <t>Mycie drzwi z holi windowych na korytarze o wymiarach 200cm x 90cm</t>
    </r>
    <r>
      <rPr>
        <strike/>
        <sz val="12"/>
        <rFont val="Calibri"/>
        <family val="2"/>
        <charset val="238"/>
      </rPr>
      <t xml:space="preserve"> i</t>
    </r>
    <r>
      <rPr>
        <sz val="12"/>
        <rFont val="Calibri"/>
        <family val="2"/>
        <charset val="238"/>
      </rPr>
      <t xml:space="preserve"> na klatkę schodową o wymiarach 200cm x 150cm</t>
    </r>
  </si>
  <si>
    <t>MATY WEJŚCIOWE</t>
  </si>
  <si>
    <t>Wartość miesięczna</t>
  </si>
  <si>
    <t>miesiąc</t>
  </si>
  <si>
    <t>wyszczególnienie</t>
  </si>
  <si>
    <t>kwota netto</t>
  </si>
  <si>
    <t>stawka VAT</t>
  </si>
  <si>
    <t>kwota VAT</t>
  </si>
  <si>
    <t>kwota brutto</t>
  </si>
  <si>
    <t>zewnętrzne</t>
  </si>
  <si>
    <t>ul.Traugutta 21/23</t>
  </si>
  <si>
    <t>wewnętrzne</t>
  </si>
  <si>
    <t>powierzchnie wspólne</t>
  </si>
  <si>
    <t>powierzchnie ŁOG</t>
  </si>
  <si>
    <t>---</t>
  </si>
  <si>
    <t xml:space="preserve">Wynagrodzenia ryczałtowe  </t>
  </si>
  <si>
    <t>Tabela nr 10</t>
  </si>
  <si>
    <t>1.3</t>
  </si>
  <si>
    <t>1.3.1.1.</t>
  </si>
  <si>
    <t>Załącznik nr 3 do SWZ</t>
  </si>
  <si>
    <t>Załącznik nr 3 do SWZ.</t>
  </si>
  <si>
    <t>Tabela nr 7</t>
  </si>
  <si>
    <t>Tabela nr 8</t>
  </si>
  <si>
    <t>Wycieranie poręczy, odkurzanie cokołu, przecieranie stalowych ścian wewnętrznych i luster kabin wind</t>
  </si>
  <si>
    <t>ZAKRES PODSTAWOWY :</t>
  </si>
  <si>
    <t>W roku*</t>
  </si>
  <si>
    <t>*nie dotyczy</t>
  </si>
  <si>
    <t>toalety</t>
  </si>
  <si>
    <t>WC - Mycie i dezynfekcja wszystkich urządzeń sanitarnych, usuwanie nalotów,Mycie glazury, terakoty, luster i armatury w pomieszczeniach WC</t>
  </si>
  <si>
    <t>2.5.</t>
  </si>
  <si>
    <t>8% VAT</t>
  </si>
  <si>
    <t>23 % VAT</t>
  </si>
  <si>
    <t>23% VAT</t>
  </si>
  <si>
    <t>kpl/m-c</t>
  </si>
  <si>
    <t>( 5 + 2 )</t>
  </si>
  <si>
    <t>2.9</t>
  </si>
  <si>
    <t>3.3</t>
  </si>
  <si>
    <t>23%</t>
  </si>
  <si>
    <t>8%</t>
  </si>
  <si>
    <t xml:space="preserve">     Załącznik nr 3 do SWZ</t>
  </si>
  <si>
    <t>Tabela nr 9</t>
  </si>
  <si>
    <t>ZAKRES OPCJONALNY:</t>
  </si>
  <si>
    <t>Wartość dla wskazanych       2 miesięcy</t>
  </si>
  <si>
    <t>Odkurzanie powierzchni podłogowych, zamiatanie, zmywanie na mokro, konserwacja posadzek środkami przeciwpoślizgowymi, Sprzątanie, mycie wejść i przejść komunikacyjnych, usuwanie pajęczyn, mycie i dezynfekcja klawiatur wind na holach, 
(tabela 2 suma kolumna: 5,6, 7 i 8)</t>
  </si>
  <si>
    <r>
      <t xml:space="preserve">Uzupełnianie mydła w płynie, ręczników papierowych, papieru toaletowego, środków zapachowych, mydła w płynie  w WC/socjalne; wymiana szczotek do wc raz na kwartał  itp. </t>
    </r>
    <r>
      <rPr>
        <b/>
        <sz val="12"/>
        <color rgb="FF00B0F0"/>
        <rFont val="Calibri"/>
        <family val="2"/>
        <charset val="238"/>
      </rPr>
      <t>Uwaga</t>
    </r>
    <r>
      <rPr>
        <sz val="12"/>
        <color rgb="FF00B0F0"/>
        <rFont val="Calibri"/>
        <family val="2"/>
        <charset val="238"/>
      </rPr>
      <t xml:space="preserve">: </t>
    </r>
    <r>
      <rPr>
        <sz val="12"/>
        <rFont val="Calibri"/>
        <family val="2"/>
        <charset val="238"/>
      </rPr>
      <t>Wykonawca ma zapewnić zapasy: rolkę papieru toaletowego i paczkę ręczników papierowych i umieścić je w szufladzie szafki w WC/socjalne i na bieżąco monitorować ich dostępność.</t>
    </r>
  </si>
  <si>
    <t xml:space="preserve">Wymiana kompletu mat o wymiarach 150x400cm (5 szt) i  115x 200cm (2 szt) w zależności od potrzeb do 12 razy w półroczu. </t>
  </si>
  <si>
    <t>Łódź, ul. Traugutta 17 i wzdłuż Traugutta 19</t>
  </si>
  <si>
    <t>Zamiatanie terenu / w tym liści/;Usuwanie śniegu z chodników, ciągów komunikacyjnych, dróg komunikacyjnych oraz zapobieganie / eliminowanie śliskości z chodników, ciągów i dróg komunikacyjnych poprzez posypywanie piaskiem i solą 
Uwaga: w chwili wystąpienia opadów lub śliskości/gołoledzi prace powyższe muszą być wykonane do godziny 7:30; czas reakcji firmy wraz  podjęciem działań musi nastąpić do 1 godziny.Wykonawca jest zobowiązany do zgromadzenia na własny koszt wystarczającej ilości piasku i soli. Zbieranie śmieci i innych nieczystości. W przypadku braku śniegu zamiatanie.</t>
  </si>
  <si>
    <t>Zamiatanie terenu /w tym liści/; Usuwanie śniegu z chodników, ciągów komunikacyjnych, dróg komunikacyjnych oraz zapobieganie / eliminowanie śliskości z chodników, ciągów i dróg komunikacyjnych poprzez posypywanie piaskiem i solą 
Uwaga: w chwili wystąpienia opadów lub śliskości/gołoledzi prace powyższe muszą być wykonane do godziny 7:30; czas reakcji firmy wraz  podjęciem działań musi nastąpić do 1 godziny.Wykonawca jest zobowiązany do zgromadzenia na własny koszt wystarczającej ilości piasku i soli. Sprzątanie śmieci i innych nieczystości. W przypadku braku śniegu zamiatanie.</t>
  </si>
  <si>
    <t>Hole wejściowe i recepcyjne, hole windowe, korytarze, wc , socjalne– tabela 2</t>
  </si>
  <si>
    <r>
      <t xml:space="preserve">Uzupełnianie mydła w płynie, ręczników papierowych, papieru toaletowego, środków zapachowych, mydła w płynie  w WC/socjalne  itp.; wymiana szczotek do wc raz na kwartał; </t>
    </r>
    <r>
      <rPr>
        <sz val="12"/>
        <color rgb="FF0070C0"/>
        <rFont val="Calibri"/>
        <family val="2"/>
        <charset val="238"/>
      </rPr>
      <t>Uwaga:</t>
    </r>
    <r>
      <rPr>
        <sz val="12"/>
        <rFont val="Calibri"/>
        <family val="2"/>
        <charset val="238"/>
      </rPr>
      <t xml:space="preserve"> Wykonawca ma zapewnić zapasy: rolkę papieru toaletowego i paczkę ręczników papierowych i umieścić je w szufladzie szafki w WC/socjalne i na bieżąco monitorować ich dostępność.</t>
    </r>
  </si>
  <si>
    <t>ul.Traugutta 17 i wzdłuż ul. Traugutta  nr 19</t>
  </si>
  <si>
    <t>ul. Traugutta 17 i wzdłuż ul. Traugutta  nr 19</t>
  </si>
  <si>
    <t xml:space="preserve">Odkurzanie wykładzin dywanowych, podłoży twardych, zamiatanie, zmywanie na mokro, usuwanie pajęczyn (tabela 3 suma kolumna: 3)
</t>
  </si>
  <si>
    <t>02.2024</t>
  </si>
  <si>
    <t>03.2024</t>
  </si>
  <si>
    <t>04.2024</t>
  </si>
  <si>
    <t>05.2024</t>
  </si>
  <si>
    <t>06.2024</t>
  </si>
  <si>
    <t>07.2024</t>
  </si>
  <si>
    <t>08.2024</t>
  </si>
  <si>
    <t>09.2024</t>
  </si>
  <si>
    <t>10.2024</t>
  </si>
  <si>
    <t>11.2024</t>
  </si>
  <si>
    <t>12.2024</t>
  </si>
  <si>
    <t>Łączne wynagrodzenie zakresu OPCJONALNEGO - 5 miesięcy</t>
  </si>
  <si>
    <t>ogółem za luty 2024</t>
  </si>
  <si>
    <t>ogółem za marzec 2024</t>
  </si>
  <si>
    <t>ogółem za kwiecień  2024</t>
  </si>
  <si>
    <t>ogółem za maj 2024</t>
  </si>
  <si>
    <t>ogółem za czerwiec 2024</t>
  </si>
  <si>
    <t>ogółem za lipiec 2024</t>
  </si>
  <si>
    <t>ogółem za wrzesień 2024</t>
  </si>
  <si>
    <t>ogółem za listopad 2024</t>
  </si>
  <si>
    <t>ogółem za grudzień 2024</t>
  </si>
  <si>
    <t>Formularz cenowy OAZP.2610/56/2023</t>
  </si>
  <si>
    <t>Wartość dla wskazanych 6 miesięcy</t>
  </si>
  <si>
    <t>Łączne wynagrodzenie zakresu PODSTAWOWEGO - 6 miesięcy</t>
  </si>
  <si>
    <t>ogółem za sierpień  2024</t>
  </si>
  <si>
    <t>ogółem za październik  2024</t>
  </si>
  <si>
    <t>Zakres prac w sezonie zimowym ( 02/2024, 03/2024) zakresu podstawowego</t>
  </si>
  <si>
    <t>Wynagrodzenia ryczałtowe  zakresu podstawowego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</si>
</sst>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5" x14ac:knownFonts="1">
    <font>
      <sz val="10"/>
      <name val="Arial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</font>
    <font>
      <sz val="12"/>
      <name val="Calibri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2"/>
      <name val="Calibri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0"/>
      <color rgb="FF0070C0"/>
      <name val="Calibri"/>
      <family val="2"/>
      <charset val="238"/>
    </font>
    <font>
      <b/>
      <sz val="8"/>
      <color rgb="FF0070C0"/>
      <name val="Calibri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70C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theme="1"/>
      <name val="Calibri"/>
      <family val="2"/>
      <charset val="238"/>
    </font>
    <font>
      <sz val="12"/>
      <color rgb="FF00B0F0"/>
      <name val="Calibri"/>
      <family val="2"/>
      <charset val="238"/>
    </font>
    <font>
      <b/>
      <sz val="12"/>
      <color rgb="FF00B0F0"/>
      <name val="Calibri"/>
      <family val="2"/>
      <charset val="238"/>
    </font>
    <font>
      <sz val="12"/>
      <color rgb="FF0070C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7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8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5" fillId="0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0" borderId="0" xfId="0" applyFont="1"/>
    <xf numFmtId="0" fontId="0" fillId="0" borderId="7" xfId="0" applyBorder="1"/>
    <xf numFmtId="9" fontId="0" fillId="0" borderId="7" xfId="0" applyNumberFormat="1" applyBorder="1" applyAlignment="1">
      <alignment horizontal="center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9" fillId="0" borderId="0" xfId="0" applyFont="1"/>
    <xf numFmtId="0" fontId="16" fillId="0" borderId="0" xfId="0" applyFont="1"/>
    <xf numFmtId="0" fontId="5" fillId="0" borderId="5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2" fontId="0" fillId="0" borderId="1" xfId="0" applyNumberFormat="1" applyBorder="1"/>
    <xf numFmtId="2" fontId="0" fillId="0" borderId="8" xfId="0" applyNumberFormat="1" applyBorder="1"/>
    <xf numFmtId="2" fontId="0" fillId="0" borderId="7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2" fontId="0" fillId="0" borderId="11" xfId="0" applyNumberFormat="1" applyBorder="1"/>
    <xf numFmtId="2" fontId="0" fillId="0" borderId="13" xfId="0" applyNumberFormat="1" applyBorder="1"/>
    <xf numFmtId="2" fontId="15" fillId="0" borderId="0" xfId="0" applyNumberFormat="1" applyFont="1" applyBorder="1"/>
    <xf numFmtId="49" fontId="0" fillId="0" borderId="0" xfId="0" applyNumberForma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left"/>
    </xf>
    <xf numFmtId="2" fontId="8" fillId="0" borderId="11" xfId="0" applyNumberFormat="1" applyFont="1" applyFill="1" applyBorder="1"/>
    <xf numFmtId="2" fontId="8" fillId="0" borderId="15" xfId="0" applyNumberFormat="1" applyFont="1" applyBorder="1"/>
    <xf numFmtId="2" fontId="15" fillId="0" borderId="11" xfId="0" applyNumberFormat="1" applyFont="1" applyFill="1" applyBorder="1"/>
    <xf numFmtId="2" fontId="15" fillId="0" borderId="15" xfId="0" applyNumberFormat="1" applyFont="1" applyBorder="1"/>
    <xf numFmtId="0" fontId="1" fillId="2" borderId="2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15" fillId="0" borderId="1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 wrapText="1"/>
    </xf>
    <xf numFmtId="1" fontId="1" fillId="0" borderId="3" xfId="0" applyNumberFormat="1" applyFont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right" vertical="top"/>
    </xf>
    <xf numFmtId="0" fontId="12" fillId="0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0" fontId="12" fillId="0" borderId="15" xfId="0" applyFont="1" applyFill="1" applyBorder="1" applyAlignment="1">
      <alignment horizontal="right" vertical="top" wrapText="1"/>
    </xf>
    <xf numFmtId="2" fontId="12" fillId="0" borderId="2" xfId="0" applyNumberFormat="1" applyFont="1" applyFill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2" fontId="5" fillId="0" borderId="15" xfId="0" applyNumberFormat="1" applyFont="1" applyBorder="1" applyAlignment="1">
      <alignment horizontal="right" vertical="top"/>
    </xf>
    <xf numFmtId="0" fontId="5" fillId="0" borderId="15" xfId="0" applyFont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8" fillId="0" borderId="16" xfId="0" applyFont="1" applyBorder="1"/>
    <xf numFmtId="0" fontId="15" fillId="3" borderId="0" xfId="0" applyFont="1" applyFill="1"/>
    <xf numFmtId="0" fontId="13" fillId="2" borderId="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15" fillId="3" borderId="15" xfId="0" applyFont="1" applyFill="1" applyBorder="1"/>
    <xf numFmtId="0" fontId="8" fillId="0" borderId="0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right" vertical="top"/>
    </xf>
    <xf numFmtId="2" fontId="15" fillId="0" borderId="3" xfId="0" applyNumberFormat="1" applyFont="1" applyBorder="1" applyAlignment="1">
      <alignment horizontal="right" vertical="top"/>
    </xf>
    <xf numFmtId="2" fontId="1" fillId="0" borderId="4" xfId="0" applyNumberFormat="1" applyFont="1" applyBorder="1" applyAlignment="1">
      <alignment horizontal="right" vertical="top"/>
    </xf>
    <xf numFmtId="2" fontId="8" fillId="0" borderId="8" xfId="0" applyNumberFormat="1" applyFont="1" applyFill="1" applyBorder="1" applyAlignment="1">
      <alignment horizontal="right" vertical="top" wrapText="1"/>
    </xf>
    <xf numFmtId="2" fontId="8" fillId="0" borderId="17" xfId="0" applyNumberFormat="1" applyFont="1" applyFill="1" applyBorder="1" applyAlignment="1">
      <alignment horizontal="right" vertical="top" wrapText="1"/>
    </xf>
    <xf numFmtId="2" fontId="8" fillId="0" borderId="18" xfId="0" applyNumberFormat="1" applyFont="1" applyFill="1" applyBorder="1" applyAlignment="1">
      <alignment horizontal="right" vertical="top" wrapText="1"/>
    </xf>
    <xf numFmtId="2" fontId="8" fillId="0" borderId="11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2" fontId="15" fillId="0" borderId="19" xfId="0" applyNumberFormat="1" applyFont="1" applyBorder="1" applyAlignment="1">
      <alignment horizontal="right" vertical="center"/>
    </xf>
    <xf numFmtId="0" fontId="12" fillId="0" borderId="4" xfId="0" applyFont="1" applyFill="1" applyBorder="1" applyAlignment="1">
      <alignment horizontal="right" vertical="top" wrapText="1"/>
    </xf>
    <xf numFmtId="2" fontId="8" fillId="0" borderId="20" xfId="0" applyNumberFormat="1" applyFont="1" applyFill="1" applyBorder="1" applyAlignment="1">
      <alignment horizontal="right" vertical="top" wrapText="1"/>
    </xf>
    <xf numFmtId="0" fontId="12" fillId="0" borderId="5" xfId="0" applyFont="1" applyFill="1" applyBorder="1" applyAlignment="1">
      <alignment horizontal="right" vertical="top" wrapText="1"/>
    </xf>
    <xf numFmtId="0" fontId="5" fillId="0" borderId="10" xfId="0" applyFont="1" applyBorder="1" applyAlignment="1">
      <alignment vertical="top" wrapText="1"/>
    </xf>
    <xf numFmtId="0" fontId="13" fillId="2" borderId="15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2" fontId="8" fillId="0" borderId="14" xfId="0" applyNumberFormat="1" applyFont="1" applyBorder="1" applyAlignment="1">
      <alignment horizontal="right" vertical="center"/>
    </xf>
    <xf numFmtId="0" fontId="8" fillId="0" borderId="21" xfId="0" applyFont="1" applyBorder="1"/>
    <xf numFmtId="2" fontId="8" fillId="0" borderId="4" xfId="0" applyNumberFormat="1" applyFont="1" applyBorder="1" applyAlignment="1">
      <alignment horizontal="center" vertical="top" wrapText="1"/>
    </xf>
    <xf numFmtId="2" fontId="8" fillId="0" borderId="9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2" fontId="15" fillId="0" borderId="9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2" fontId="15" fillId="0" borderId="3" xfId="0" applyNumberFormat="1" applyFont="1" applyBorder="1" applyAlignment="1">
      <alignment horizontal="center" vertical="top" wrapText="1"/>
    </xf>
    <xf numFmtId="2" fontId="8" fillId="0" borderId="10" xfId="0" applyNumberFormat="1" applyFont="1" applyBorder="1" applyAlignment="1">
      <alignment horizontal="center" vertical="top" wrapText="1"/>
    </xf>
    <xf numFmtId="2" fontId="8" fillId="0" borderId="13" xfId="0" applyNumberFormat="1" applyFont="1" applyBorder="1" applyAlignment="1">
      <alignment horizontal="center" vertical="top" wrapText="1"/>
    </xf>
    <xf numFmtId="2" fontId="15" fillId="0" borderId="20" xfId="0" applyNumberFormat="1" applyFont="1" applyBorder="1" applyAlignment="1">
      <alignment horizontal="center" vertical="top" wrapText="1"/>
    </xf>
    <xf numFmtId="0" fontId="14" fillId="2" borderId="15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15" fillId="0" borderId="0" xfId="0" applyFont="1" applyBorder="1"/>
    <xf numFmtId="9" fontId="15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16" fillId="0" borderId="0" xfId="0" applyFont="1" applyBorder="1"/>
    <xf numFmtId="2" fontId="0" fillId="0" borderId="0" xfId="0" applyNumberFormat="1" applyBorder="1"/>
    <xf numFmtId="0" fontId="16" fillId="0" borderId="0" xfId="0" applyFont="1" applyBorder="1" applyAlignment="1"/>
    <xf numFmtId="0" fontId="15" fillId="0" borderId="0" xfId="0" applyFont="1" applyBorder="1" applyAlignment="1"/>
    <xf numFmtId="49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26" xfId="0" applyBorder="1"/>
    <xf numFmtId="2" fontId="0" fillId="0" borderId="28" xfId="0" applyNumberFormat="1" applyBorder="1"/>
    <xf numFmtId="0" fontId="0" fillId="0" borderId="9" xfId="0" applyBorder="1" applyAlignment="1">
      <alignment horizontal="left"/>
    </xf>
    <xf numFmtId="49" fontId="8" fillId="0" borderId="9" xfId="0" applyNumberFormat="1" applyFont="1" applyBorder="1" applyAlignment="1">
      <alignment horizontal="center"/>
    </xf>
    <xf numFmtId="0" fontId="0" fillId="0" borderId="9" xfId="0" applyBorder="1"/>
    <xf numFmtId="9" fontId="0" fillId="0" borderId="9" xfId="0" applyNumberForma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17" xfId="0" applyNumberFormat="1" applyBorder="1"/>
    <xf numFmtId="0" fontId="2" fillId="4" borderId="1" xfId="0" applyFont="1" applyFill="1" applyBorder="1" applyAlignment="1">
      <alignment horizontal="center" vertical="center" wrapText="1"/>
    </xf>
    <xf numFmtId="0" fontId="8" fillId="5" borderId="0" xfId="0" applyFont="1" applyFill="1"/>
    <xf numFmtId="0" fontId="5" fillId="0" borderId="0" xfId="0" applyFont="1" applyFill="1" applyBorder="1" applyAlignment="1">
      <alignment vertical="top" wrapText="1"/>
    </xf>
    <xf numFmtId="49" fontId="0" fillId="0" borderId="9" xfId="0" applyNumberFormat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19" fillId="0" borderId="10" xfId="0" applyFont="1" applyBorder="1" applyAlignment="1">
      <alignment vertical="top" wrapText="1"/>
    </xf>
    <xf numFmtId="0" fontId="8" fillId="0" borderId="0" xfId="0" applyFont="1" applyFill="1"/>
    <xf numFmtId="2" fontId="8" fillId="0" borderId="1" xfId="0" applyNumberFormat="1" applyFont="1" applyFill="1" applyBorder="1" applyAlignment="1">
      <alignment horizontal="right" vertical="top"/>
    </xf>
    <xf numFmtId="2" fontId="8" fillId="0" borderId="10" xfId="0" applyNumberFormat="1" applyFont="1" applyFill="1" applyBorder="1" applyAlignment="1">
      <alignment horizontal="right" vertical="top"/>
    </xf>
    <xf numFmtId="2" fontId="15" fillId="0" borderId="3" xfId="0" applyNumberFormat="1" applyFont="1" applyFill="1" applyBorder="1" applyAlignment="1">
      <alignment horizontal="right" vertical="top"/>
    </xf>
    <xf numFmtId="2" fontId="15" fillId="0" borderId="1" xfId="0" applyNumberFormat="1" applyFont="1" applyFill="1" applyBorder="1" applyAlignment="1">
      <alignment horizontal="right" vertical="top"/>
    </xf>
    <xf numFmtId="0" fontId="20" fillId="0" borderId="0" xfId="1"/>
    <xf numFmtId="0" fontId="0" fillId="0" borderId="7" xfId="0" applyFill="1" applyBorder="1"/>
    <xf numFmtId="2" fontId="0" fillId="0" borderId="7" xfId="0" applyNumberFormat="1" applyFill="1" applyBorder="1"/>
    <xf numFmtId="49" fontId="8" fillId="0" borderId="7" xfId="0" applyNumberFormat="1" applyFont="1" applyFill="1" applyBorder="1" applyAlignment="1">
      <alignment horizontal="center"/>
    </xf>
    <xf numFmtId="2" fontId="0" fillId="0" borderId="30" xfId="0" applyNumberFormat="1" applyFill="1" applyBorder="1"/>
    <xf numFmtId="2" fontId="0" fillId="0" borderId="1" xfId="0" applyNumberFormat="1" applyFill="1" applyBorder="1"/>
    <xf numFmtId="49" fontId="8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9" fontId="0" fillId="0" borderId="1" xfId="0" applyNumberFormat="1" applyFill="1" applyBorder="1" applyAlignment="1">
      <alignment horizontal="center"/>
    </xf>
    <xf numFmtId="2" fontId="0" fillId="0" borderId="8" xfId="0" applyNumberFormat="1" applyFill="1" applyBorder="1"/>
    <xf numFmtId="49" fontId="0" fillId="0" borderId="8" xfId="0" applyNumberFormat="1" applyFill="1" applyBorder="1" applyAlignment="1">
      <alignment horizontal="center"/>
    </xf>
    <xf numFmtId="2" fontId="0" fillId="0" borderId="12" xfId="0" applyNumberFormat="1" applyFill="1" applyBorder="1"/>
    <xf numFmtId="9" fontId="0" fillId="0" borderId="7" xfId="0" applyNumberFormat="1" applyFill="1" applyBorder="1" applyAlignment="1">
      <alignment horizontal="center"/>
    </xf>
    <xf numFmtId="2" fontId="0" fillId="0" borderId="9" xfId="0" applyNumberFormat="1" applyFill="1" applyBorder="1"/>
    <xf numFmtId="2" fontId="0" fillId="0" borderId="11" xfId="0" applyNumberFormat="1" applyFill="1" applyBorder="1"/>
    <xf numFmtId="2" fontId="0" fillId="0" borderId="13" xfId="0" applyNumberFormat="1" applyFill="1" applyBorder="1"/>
    <xf numFmtId="2" fontId="0" fillId="0" borderId="14" xfId="0" applyNumberFormat="1" applyFill="1" applyBorder="1"/>
    <xf numFmtId="49" fontId="0" fillId="0" borderId="11" xfId="0" applyNumberForma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21" fillId="0" borderId="3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2" fontId="0" fillId="0" borderId="35" xfId="0" applyNumberFormat="1" applyBorder="1"/>
    <xf numFmtId="0" fontId="9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indent="1"/>
    </xf>
    <xf numFmtId="0" fontId="9" fillId="0" borderId="15" xfId="0" applyFont="1" applyBorder="1" applyAlignment="1">
      <alignment horizontal="right" indent="1"/>
    </xf>
    <xf numFmtId="0" fontId="9" fillId="0" borderId="6" xfId="0" applyFont="1" applyBorder="1" applyAlignment="1">
      <alignment horizontal="right" indent="1"/>
    </xf>
    <xf numFmtId="0" fontId="1" fillId="2" borderId="2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15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6" fillId="4" borderId="15" xfId="0" applyFont="1" applyFill="1" applyBorder="1" applyAlignment="1">
      <alignment horizontal="center" vertical="top" wrapText="1"/>
    </xf>
    <xf numFmtId="0" fontId="16" fillId="4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top" wrapText="1"/>
    </xf>
    <xf numFmtId="0" fontId="16" fillId="6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31" xfId="0" applyFont="1" applyBorder="1" applyAlignment="1">
      <alignment horizontal="left"/>
    </xf>
    <xf numFmtId="0" fontId="18" fillId="0" borderId="25" xfId="0" applyFont="1" applyBorder="1" applyAlignment="1">
      <alignment horizontal="left"/>
    </xf>
    <xf numFmtId="0" fontId="18" fillId="0" borderId="32" xfId="0" applyFont="1" applyBorder="1" applyAlignment="1">
      <alignment horizontal="left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49" fontId="8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8" fillId="0" borderId="8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8" fillId="0" borderId="28" xfId="0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left"/>
    </xf>
    <xf numFmtId="0" fontId="9" fillId="0" borderId="25" xfId="0" applyFont="1" applyFill="1" applyBorder="1" applyAlignment="1">
      <alignment horizontal="left"/>
    </xf>
    <xf numFmtId="0" fontId="9" fillId="0" borderId="32" xfId="0" applyFont="1" applyFill="1" applyBorder="1" applyAlignment="1">
      <alignment horizontal="left"/>
    </xf>
    <xf numFmtId="0" fontId="8" fillId="0" borderId="9" xfId="0" applyFont="1" applyBorder="1" applyAlignment="1">
      <alignment horizontal="right"/>
    </xf>
    <xf numFmtId="0" fontId="0" fillId="0" borderId="9" xfId="0" applyBorder="1" applyAlignment="1">
      <alignment horizontal="right"/>
    </xf>
    <xf numFmtId="49" fontId="8" fillId="0" borderId="22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49" fontId="0" fillId="0" borderId="3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5" fillId="0" borderId="34" xfId="0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8" fillId="0" borderId="21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18" fillId="0" borderId="2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8" fillId="0" borderId="29" xfId="0" applyNumberFormat="1" applyFont="1" applyFill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right"/>
    </xf>
    <xf numFmtId="0" fontId="8" fillId="0" borderId="18" xfId="0" applyFont="1" applyBorder="1" applyAlignment="1">
      <alignment horizontal="right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B2:R20"/>
  <sheetViews>
    <sheetView tabSelected="1" zoomScale="90" zoomScaleNormal="90" workbookViewId="0">
      <selection activeCell="C14" sqref="C14:R14"/>
    </sheetView>
  </sheetViews>
  <sheetFormatPr defaultColWidth="9.140625" defaultRowHeight="12.75" x14ac:dyDescent="0.2"/>
  <cols>
    <col min="1" max="1" width="3.7109375" style="6" customWidth="1"/>
    <col min="2" max="2" width="10.140625" style="6" bestFit="1" customWidth="1"/>
    <col min="3" max="3" width="45.7109375" style="6" customWidth="1"/>
    <col min="4" max="4" width="12.5703125" style="6" customWidth="1"/>
    <col min="5" max="5" width="5.7109375" style="23" customWidth="1"/>
    <col min="6" max="15" width="9.140625" style="6"/>
    <col min="16" max="18" width="9.140625" style="33"/>
    <col min="19" max="16384" width="9.140625" style="6"/>
  </cols>
  <sheetData>
    <row r="2" spans="2:18" x14ac:dyDescent="0.2">
      <c r="B2" s="40" t="s">
        <v>159</v>
      </c>
    </row>
    <row r="3" spans="2:18" x14ac:dyDescent="0.2">
      <c r="B3" s="39" t="s">
        <v>105</v>
      </c>
    </row>
    <row r="4" spans="2:18" x14ac:dyDescent="0.2">
      <c r="P4" s="6" t="s">
        <v>103</v>
      </c>
    </row>
    <row r="5" spans="2:18" x14ac:dyDescent="0.2">
      <c r="B5" s="39" t="s">
        <v>99</v>
      </c>
    </row>
    <row r="7" spans="2:18" ht="29.25" customHeight="1" x14ac:dyDescent="0.2">
      <c r="B7" s="197" t="s">
        <v>0</v>
      </c>
      <c r="C7" s="198" t="s">
        <v>1</v>
      </c>
      <c r="D7" s="199" t="s">
        <v>19</v>
      </c>
      <c r="E7" s="200" t="s">
        <v>20</v>
      </c>
      <c r="F7" s="199" t="s">
        <v>2</v>
      </c>
      <c r="G7" s="197"/>
      <c r="H7" s="197"/>
      <c r="I7" s="197"/>
      <c r="J7" s="197"/>
      <c r="K7" s="201"/>
      <c r="L7" s="181" t="s">
        <v>86</v>
      </c>
      <c r="M7" s="182"/>
      <c r="N7" s="182"/>
      <c r="O7" s="183"/>
      <c r="P7" s="195" t="s">
        <v>126</v>
      </c>
      <c r="Q7" s="195"/>
      <c r="R7" s="196"/>
    </row>
    <row r="8" spans="2:18" ht="25.5" x14ac:dyDescent="0.2">
      <c r="B8" s="197"/>
      <c r="C8" s="198"/>
      <c r="D8" s="199"/>
      <c r="E8" s="200"/>
      <c r="F8" s="15" t="s">
        <v>3</v>
      </c>
      <c r="G8" s="8" t="s">
        <v>4</v>
      </c>
      <c r="H8" s="8" t="s">
        <v>5</v>
      </c>
      <c r="I8" s="8" t="s">
        <v>6</v>
      </c>
      <c r="J8" s="146" t="s">
        <v>109</v>
      </c>
      <c r="K8" s="68" t="s">
        <v>7</v>
      </c>
      <c r="L8" s="12" t="s">
        <v>63</v>
      </c>
      <c r="M8" s="8" t="s">
        <v>64</v>
      </c>
      <c r="N8" s="66" t="s">
        <v>114</v>
      </c>
      <c r="O8" s="87" t="s">
        <v>65</v>
      </c>
      <c r="P8" s="86" t="s">
        <v>64</v>
      </c>
      <c r="Q8" s="67" t="s">
        <v>114</v>
      </c>
      <c r="R8" s="31" t="s">
        <v>65</v>
      </c>
    </row>
    <row r="9" spans="2:18" x14ac:dyDescent="0.2">
      <c r="B9" s="9" t="s">
        <v>8</v>
      </c>
      <c r="C9" s="48" t="s">
        <v>9</v>
      </c>
      <c r="D9" s="184" t="s">
        <v>10</v>
      </c>
      <c r="E9" s="185"/>
      <c r="F9" s="16" t="s">
        <v>11</v>
      </c>
      <c r="G9" s="9" t="s">
        <v>12</v>
      </c>
      <c r="H9" s="9" t="s">
        <v>13</v>
      </c>
      <c r="I9" s="9" t="s">
        <v>14</v>
      </c>
      <c r="J9" s="9" t="s">
        <v>15</v>
      </c>
      <c r="K9" s="11" t="s">
        <v>21</v>
      </c>
      <c r="L9" s="13" t="s">
        <v>66</v>
      </c>
      <c r="M9" s="9" t="s">
        <v>67</v>
      </c>
      <c r="N9" s="9" t="s">
        <v>68</v>
      </c>
      <c r="O9" s="48" t="s">
        <v>69</v>
      </c>
      <c r="P9" s="88" t="s">
        <v>73</v>
      </c>
      <c r="Q9" s="32">
        <v>15</v>
      </c>
      <c r="R9" s="32">
        <v>16</v>
      </c>
    </row>
    <row r="10" spans="2:18" ht="15.75" x14ac:dyDescent="0.2">
      <c r="B10" s="7" t="s">
        <v>8</v>
      </c>
      <c r="C10" s="64" t="s">
        <v>16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123"/>
      <c r="Q10" s="123"/>
      <c r="R10" s="88"/>
    </row>
    <row r="11" spans="2:18" ht="15.75" x14ac:dyDescent="0.2">
      <c r="B11" s="10"/>
      <c r="C11" s="64" t="s">
        <v>17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123"/>
      <c r="Q11" s="123"/>
      <c r="R11" s="88"/>
    </row>
    <row r="12" spans="2:18" ht="15.75" customHeight="1" x14ac:dyDescent="0.2">
      <c r="B12" s="7" t="s">
        <v>70</v>
      </c>
      <c r="C12" s="192" t="s">
        <v>164</v>
      </c>
      <c r="D12" s="193"/>
      <c r="E12" s="193"/>
      <c r="F12" s="193"/>
      <c r="G12" s="193"/>
      <c r="H12" s="193"/>
      <c r="I12" s="193"/>
      <c r="J12" s="193"/>
      <c r="K12" s="193"/>
      <c r="L12" s="65"/>
      <c r="M12" s="65"/>
      <c r="N12" s="65"/>
      <c r="O12" s="65"/>
      <c r="P12" s="124"/>
      <c r="Q12" s="124"/>
      <c r="R12" s="15"/>
    </row>
    <row r="13" spans="2:18" ht="243" customHeight="1" x14ac:dyDescent="0.2">
      <c r="B13" s="2" t="s">
        <v>72</v>
      </c>
      <c r="C13" s="5" t="s">
        <v>131</v>
      </c>
      <c r="D13" s="41">
        <v>455</v>
      </c>
      <c r="E13" s="18" t="s">
        <v>22</v>
      </c>
      <c r="F13" s="4">
        <v>5</v>
      </c>
      <c r="G13" s="1"/>
      <c r="H13" s="1"/>
      <c r="I13" s="1"/>
      <c r="J13" s="1"/>
      <c r="K13" s="14"/>
      <c r="L13" s="114"/>
      <c r="M13" s="116">
        <f>D13*F13*L13</f>
        <v>0</v>
      </c>
      <c r="N13" s="116">
        <f>M13*0.08</f>
        <v>0</v>
      </c>
      <c r="O13" s="120">
        <f>M13+N13</f>
        <v>0</v>
      </c>
      <c r="P13" s="119">
        <f>M13*2</f>
        <v>0</v>
      </c>
      <c r="Q13" s="118">
        <f>N13*2</f>
        <v>0</v>
      </c>
      <c r="R13" s="118">
        <f>P13+Q13</f>
        <v>0</v>
      </c>
    </row>
    <row r="14" spans="2:18" ht="15.75" x14ac:dyDescent="0.2">
      <c r="B14" s="42" t="s">
        <v>101</v>
      </c>
      <c r="C14" s="189" t="s">
        <v>130</v>
      </c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1"/>
    </row>
    <row r="15" spans="2:18" ht="15.75" customHeight="1" x14ac:dyDescent="0.2">
      <c r="B15" s="8" t="s">
        <v>71</v>
      </c>
      <c r="C15" s="192" t="s">
        <v>164</v>
      </c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4"/>
    </row>
    <row r="16" spans="2:18" ht="253.5" customHeight="1" thickBot="1" x14ac:dyDescent="0.25">
      <c r="B16" s="2" t="s">
        <v>102</v>
      </c>
      <c r="C16" s="5" t="s">
        <v>132</v>
      </c>
      <c r="D16" s="41">
        <v>747</v>
      </c>
      <c r="E16" s="18" t="s">
        <v>22</v>
      </c>
      <c r="F16" s="4">
        <v>5</v>
      </c>
      <c r="G16" s="1"/>
      <c r="H16" s="1"/>
      <c r="I16" s="1"/>
      <c r="J16" s="1"/>
      <c r="K16" s="14"/>
      <c r="L16" s="114"/>
      <c r="M16" s="115">
        <f>L16*D16*F16</f>
        <v>0</v>
      </c>
      <c r="N16" s="116">
        <f>M16*0.08</f>
        <v>0</v>
      </c>
      <c r="O16" s="121">
        <f>M16+N16</f>
        <v>0</v>
      </c>
      <c r="P16" s="122">
        <f>M16*2</f>
        <v>0</v>
      </c>
      <c r="Q16" s="118">
        <f>N16*2</f>
        <v>0</v>
      </c>
      <c r="R16" s="117">
        <f>P16+Q16</f>
        <v>0</v>
      </c>
    </row>
    <row r="17" spans="2:18" ht="13.5" thickBot="1" x14ac:dyDescent="0.25">
      <c r="B17" s="186" t="s">
        <v>82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8"/>
      <c r="M17" s="60">
        <f>M13+M16</f>
        <v>0</v>
      </c>
      <c r="N17" s="61"/>
      <c r="O17" s="60">
        <f>O13+O16</f>
        <v>0</v>
      </c>
      <c r="P17" s="62">
        <f>P13+P16</f>
        <v>0</v>
      </c>
      <c r="Q17" s="63"/>
      <c r="R17" s="62">
        <f>R13+R16</f>
        <v>0</v>
      </c>
    </row>
    <row r="19" spans="2:18" x14ac:dyDescent="0.2">
      <c r="B19" s="147"/>
    </row>
    <row r="20" spans="2:18" x14ac:dyDescent="0.2">
      <c r="C20" s="6" t="s">
        <v>110</v>
      </c>
    </row>
  </sheetData>
  <mergeCells count="12">
    <mergeCell ref="L7:O7"/>
    <mergeCell ref="D9:E9"/>
    <mergeCell ref="B17:L17"/>
    <mergeCell ref="C14:R14"/>
    <mergeCell ref="C15:R15"/>
    <mergeCell ref="C12:K12"/>
    <mergeCell ref="P7:R7"/>
    <mergeCell ref="B7:B8"/>
    <mergeCell ref="C7:C8"/>
    <mergeCell ref="D7:D8"/>
    <mergeCell ref="E7:E8"/>
    <mergeCell ref="F7:K7"/>
  </mergeCells>
  <phoneticPr fontId="6" type="noConversion"/>
  <pageMargins left="0.74803149606299213" right="0.74803149606299213" top="0.47244094488188981" bottom="0.35433070866141736" header="0.19685039370078741" footer="0.15748031496062992"/>
  <pageSetup paperSize="9" scale="6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2:S30"/>
  <sheetViews>
    <sheetView zoomScale="80" zoomScaleNormal="80" workbookViewId="0">
      <selection activeCell="L12" sqref="L12"/>
    </sheetView>
  </sheetViews>
  <sheetFormatPr defaultColWidth="9.140625" defaultRowHeight="12.75" x14ac:dyDescent="0.2"/>
  <cols>
    <col min="1" max="1" width="3.28515625" style="6" customWidth="1"/>
    <col min="2" max="2" width="9.140625" style="6"/>
    <col min="3" max="3" width="54.7109375" style="6" customWidth="1"/>
    <col min="4" max="4" width="10.28515625" style="6" customWidth="1"/>
    <col min="5" max="5" width="9.5703125" style="6" customWidth="1"/>
    <col min="6" max="15" width="9.140625" style="6"/>
    <col min="16" max="16" width="13.7109375" style="33" bestFit="1" customWidth="1"/>
    <col min="17" max="17" width="9.140625" style="33"/>
    <col min="18" max="18" width="9.7109375" style="33" bestFit="1" customWidth="1"/>
    <col min="19" max="16384" width="9.140625" style="6"/>
  </cols>
  <sheetData>
    <row r="2" spans="2:18" x14ac:dyDescent="0.2">
      <c r="B2" s="40" t="s">
        <v>159</v>
      </c>
    </row>
    <row r="3" spans="2:18" x14ac:dyDescent="0.2">
      <c r="B3" s="39" t="s">
        <v>106</v>
      </c>
    </row>
    <row r="4" spans="2:18" x14ac:dyDescent="0.2">
      <c r="O4" s="6" t="s">
        <v>104</v>
      </c>
    </row>
    <row r="5" spans="2:18" x14ac:dyDescent="0.2">
      <c r="B5" s="39" t="s">
        <v>165</v>
      </c>
    </row>
    <row r="6" spans="2:18" x14ac:dyDescent="0.2">
      <c r="B6" s="33"/>
    </row>
    <row r="7" spans="2:18" ht="32.25" customHeight="1" x14ac:dyDescent="0.2">
      <c r="B7" s="197" t="s">
        <v>0</v>
      </c>
      <c r="C7" s="198" t="s">
        <v>1</v>
      </c>
      <c r="D7" s="199" t="s">
        <v>19</v>
      </c>
      <c r="E7" s="200" t="s">
        <v>20</v>
      </c>
      <c r="F7" s="199" t="s">
        <v>2</v>
      </c>
      <c r="G7" s="197"/>
      <c r="H7" s="197"/>
      <c r="I7" s="197"/>
      <c r="J7" s="197"/>
      <c r="K7" s="197"/>
      <c r="L7" s="181" t="s">
        <v>86</v>
      </c>
      <c r="M7" s="182"/>
      <c r="N7" s="182"/>
      <c r="O7" s="183"/>
      <c r="P7" s="206" t="s">
        <v>160</v>
      </c>
      <c r="Q7" s="206"/>
      <c r="R7" s="207"/>
    </row>
    <row r="8" spans="2:18" ht="25.5" x14ac:dyDescent="0.2">
      <c r="B8" s="197"/>
      <c r="C8" s="198"/>
      <c r="D8" s="199"/>
      <c r="E8" s="200"/>
      <c r="F8" s="15" t="s">
        <v>3</v>
      </c>
      <c r="G8" s="8" t="s">
        <v>4</v>
      </c>
      <c r="H8" s="8" t="s">
        <v>5</v>
      </c>
      <c r="I8" s="8" t="s">
        <v>6</v>
      </c>
      <c r="J8" s="66" t="s">
        <v>109</v>
      </c>
      <c r="K8" s="66" t="s">
        <v>7</v>
      </c>
      <c r="L8" s="12" t="s">
        <v>63</v>
      </c>
      <c r="M8" s="8" t="s">
        <v>64</v>
      </c>
      <c r="N8" s="66" t="s">
        <v>115</v>
      </c>
      <c r="O8" s="87" t="s">
        <v>65</v>
      </c>
      <c r="P8" s="86" t="s">
        <v>64</v>
      </c>
      <c r="Q8" s="67" t="s">
        <v>116</v>
      </c>
      <c r="R8" s="31" t="s">
        <v>65</v>
      </c>
    </row>
    <row r="9" spans="2:18" x14ac:dyDescent="0.2">
      <c r="B9" s="9" t="s">
        <v>8</v>
      </c>
      <c r="C9" s="48" t="s">
        <v>9</v>
      </c>
      <c r="D9" s="184" t="s">
        <v>10</v>
      </c>
      <c r="E9" s="185"/>
      <c r="F9" s="16" t="s">
        <v>11</v>
      </c>
      <c r="G9" s="9" t="s">
        <v>12</v>
      </c>
      <c r="H9" s="9" t="s">
        <v>13</v>
      </c>
      <c r="I9" s="9" t="s">
        <v>14</v>
      </c>
      <c r="J9" s="9" t="s">
        <v>15</v>
      </c>
      <c r="K9" s="9" t="s">
        <v>21</v>
      </c>
      <c r="L9" s="13" t="s">
        <v>66</v>
      </c>
      <c r="M9" s="9" t="s">
        <v>67</v>
      </c>
      <c r="N9" s="9" t="s">
        <v>68</v>
      </c>
      <c r="O9" s="48" t="s">
        <v>69</v>
      </c>
      <c r="P9" s="88" t="s">
        <v>73</v>
      </c>
      <c r="Q9" s="32" t="s">
        <v>74</v>
      </c>
      <c r="R9" s="32" t="s">
        <v>75</v>
      </c>
    </row>
    <row r="10" spans="2:18" ht="15.75" customHeight="1" x14ac:dyDescent="0.2">
      <c r="B10" s="7" t="s">
        <v>9</v>
      </c>
      <c r="C10" s="203" t="s">
        <v>83</v>
      </c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108"/>
      <c r="Q10" s="108"/>
      <c r="R10" s="86"/>
    </row>
    <row r="11" spans="2:18" ht="19.5" customHeight="1" x14ac:dyDescent="0.2">
      <c r="B11" s="22"/>
      <c r="C11" s="203" t="s">
        <v>133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108"/>
      <c r="Q11" s="108"/>
      <c r="R11" s="86"/>
    </row>
    <row r="12" spans="2:18" ht="94.5" x14ac:dyDescent="0.2">
      <c r="B12" s="46" t="s">
        <v>24</v>
      </c>
      <c r="C12" s="151" t="s">
        <v>127</v>
      </c>
      <c r="D12" s="79">
        <v>649.03</v>
      </c>
      <c r="E12" s="72" t="s">
        <v>22</v>
      </c>
      <c r="F12" s="4">
        <v>5</v>
      </c>
      <c r="G12" s="1"/>
      <c r="H12" s="1"/>
      <c r="I12" s="1"/>
      <c r="J12" s="1"/>
      <c r="K12" s="3"/>
      <c r="L12" s="69"/>
      <c r="M12" s="70">
        <f>D12*F12*L12</f>
        <v>0</v>
      </c>
      <c r="N12" s="70">
        <f t="shared" ref="N12:N17" si="0">M12*0.23</f>
        <v>0</v>
      </c>
      <c r="O12" s="95">
        <f t="shared" ref="O12:O17" si="1">M12+N12</f>
        <v>0</v>
      </c>
      <c r="P12" s="96">
        <f t="shared" ref="P12:Q17" si="2">M12*6</f>
        <v>0</v>
      </c>
      <c r="Q12" s="71">
        <f t="shared" si="2"/>
        <v>0</v>
      </c>
      <c r="R12" s="71">
        <f t="shared" ref="R12:R17" si="3">P12+Q12</f>
        <v>0</v>
      </c>
    </row>
    <row r="13" spans="2:18" ht="47.25" x14ac:dyDescent="0.2">
      <c r="B13" s="43" t="s">
        <v>25</v>
      </c>
      <c r="C13" s="107" t="s">
        <v>27</v>
      </c>
      <c r="D13" s="79">
        <v>10</v>
      </c>
      <c r="E13" s="72" t="s">
        <v>22</v>
      </c>
      <c r="F13" s="4">
        <v>2</v>
      </c>
      <c r="G13" s="1"/>
      <c r="H13" s="1"/>
      <c r="I13" s="1"/>
      <c r="J13" s="1"/>
      <c r="K13" s="3"/>
      <c r="L13" s="69"/>
      <c r="M13" s="153">
        <f>D13*F13*L13</f>
        <v>0</v>
      </c>
      <c r="N13" s="70">
        <f t="shared" si="0"/>
        <v>0</v>
      </c>
      <c r="O13" s="95">
        <f t="shared" si="1"/>
        <v>0</v>
      </c>
      <c r="P13" s="96">
        <f t="shared" si="2"/>
        <v>0</v>
      </c>
      <c r="Q13" s="71">
        <f t="shared" si="2"/>
        <v>0</v>
      </c>
      <c r="R13" s="71">
        <f t="shared" si="3"/>
        <v>0</v>
      </c>
    </row>
    <row r="14" spans="2:18" ht="47.25" x14ac:dyDescent="0.2">
      <c r="B14" s="43" t="s">
        <v>26</v>
      </c>
      <c r="C14" s="107" t="s">
        <v>84</v>
      </c>
      <c r="D14" s="79">
        <v>21</v>
      </c>
      <c r="E14" s="72" t="s">
        <v>23</v>
      </c>
      <c r="F14" s="4"/>
      <c r="G14" s="1">
        <v>1</v>
      </c>
      <c r="H14" s="1"/>
      <c r="I14" s="1"/>
      <c r="J14" s="1"/>
      <c r="K14" s="3"/>
      <c r="L14" s="69"/>
      <c r="M14" s="70">
        <f>L14*D14*G14</f>
        <v>0</v>
      </c>
      <c r="N14" s="70">
        <f t="shared" si="0"/>
        <v>0</v>
      </c>
      <c r="O14" s="95">
        <f t="shared" si="1"/>
        <v>0</v>
      </c>
      <c r="P14" s="96">
        <f t="shared" si="2"/>
        <v>0</v>
      </c>
      <c r="Q14" s="71">
        <f t="shared" si="2"/>
        <v>0</v>
      </c>
      <c r="R14" s="71">
        <f t="shared" si="3"/>
        <v>0</v>
      </c>
    </row>
    <row r="15" spans="2:18" ht="47.25" x14ac:dyDescent="0.2">
      <c r="B15" s="43" t="s">
        <v>28</v>
      </c>
      <c r="C15" s="107" t="s">
        <v>112</v>
      </c>
      <c r="D15" s="79">
        <v>3</v>
      </c>
      <c r="E15" s="20" t="s">
        <v>111</v>
      </c>
      <c r="F15" s="4">
        <v>5</v>
      </c>
      <c r="G15" s="1"/>
      <c r="H15" s="1"/>
      <c r="I15" s="1"/>
      <c r="J15" s="1"/>
      <c r="K15" s="3"/>
      <c r="L15" s="69"/>
      <c r="M15" s="70">
        <f>L15*D15*F15</f>
        <v>0</v>
      </c>
      <c r="N15" s="70">
        <f t="shared" si="0"/>
        <v>0</v>
      </c>
      <c r="O15" s="95">
        <f t="shared" si="1"/>
        <v>0</v>
      </c>
      <c r="P15" s="96">
        <f t="shared" si="2"/>
        <v>0</v>
      </c>
      <c r="Q15" s="71">
        <f t="shared" si="2"/>
        <v>0</v>
      </c>
      <c r="R15" s="71">
        <f t="shared" si="3"/>
        <v>0</v>
      </c>
    </row>
    <row r="16" spans="2:18" ht="132" customHeight="1" x14ac:dyDescent="0.2">
      <c r="B16" s="43" t="s">
        <v>113</v>
      </c>
      <c r="C16" s="107" t="s">
        <v>134</v>
      </c>
      <c r="D16" s="79">
        <v>3</v>
      </c>
      <c r="E16" s="20" t="s">
        <v>111</v>
      </c>
      <c r="F16" s="19" t="s">
        <v>33</v>
      </c>
      <c r="G16" s="1"/>
      <c r="H16" s="1"/>
      <c r="I16" s="1"/>
      <c r="J16" s="1"/>
      <c r="K16" s="3"/>
      <c r="L16" s="69"/>
      <c r="M16" s="70">
        <f>L16*D16</f>
        <v>0</v>
      </c>
      <c r="N16" s="70">
        <f t="shared" si="0"/>
        <v>0</v>
      </c>
      <c r="O16" s="95">
        <f t="shared" si="1"/>
        <v>0</v>
      </c>
      <c r="P16" s="96">
        <f t="shared" si="2"/>
        <v>0</v>
      </c>
      <c r="Q16" s="71">
        <f t="shared" si="2"/>
        <v>0</v>
      </c>
      <c r="R16" s="71">
        <f t="shared" si="3"/>
        <v>0</v>
      </c>
    </row>
    <row r="17" spans="2:19" ht="47.25" x14ac:dyDescent="0.2">
      <c r="B17" s="43" t="s">
        <v>30</v>
      </c>
      <c r="C17" s="107" t="s">
        <v>18</v>
      </c>
      <c r="D17" s="79">
        <v>3</v>
      </c>
      <c r="E17" s="20" t="s">
        <v>111</v>
      </c>
      <c r="F17" s="4">
        <v>5</v>
      </c>
      <c r="G17" s="1"/>
      <c r="H17" s="1"/>
      <c r="I17" s="1"/>
      <c r="J17" s="1"/>
      <c r="K17" s="3"/>
      <c r="L17" s="69"/>
      <c r="M17" s="70">
        <f>L17*D17*F17</f>
        <v>0</v>
      </c>
      <c r="N17" s="70">
        <f t="shared" si="0"/>
        <v>0</v>
      </c>
      <c r="O17" s="95">
        <f t="shared" si="1"/>
        <v>0</v>
      </c>
      <c r="P17" s="96">
        <f t="shared" si="2"/>
        <v>0</v>
      </c>
      <c r="Q17" s="71">
        <f t="shared" si="2"/>
        <v>0</v>
      </c>
      <c r="R17" s="71">
        <f t="shared" si="3"/>
        <v>0</v>
      </c>
    </row>
    <row r="18" spans="2:19" ht="17.25" customHeight="1" x14ac:dyDescent="0.2">
      <c r="B18" s="21"/>
      <c r="C18" s="203" t="s">
        <v>35</v>
      </c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5"/>
      <c r="P18" s="109"/>
      <c r="Q18" s="108"/>
      <c r="R18" s="86"/>
    </row>
    <row r="19" spans="2:19" ht="63" x14ac:dyDescent="0.2">
      <c r="B19" s="43" t="s">
        <v>32</v>
      </c>
      <c r="C19" s="107" t="s">
        <v>81</v>
      </c>
      <c r="D19" s="80">
        <v>339.55</v>
      </c>
      <c r="E19" s="72" t="s">
        <v>80</v>
      </c>
      <c r="F19" s="73">
        <v>1</v>
      </c>
      <c r="G19" s="1"/>
      <c r="H19" s="1"/>
      <c r="I19" s="1"/>
      <c r="J19" s="1"/>
      <c r="K19" s="3"/>
      <c r="L19" s="74"/>
      <c r="M19" s="70">
        <f>L19*D19*F19</f>
        <v>0</v>
      </c>
      <c r="N19" s="70">
        <f>M19*0.23</f>
        <v>0</v>
      </c>
      <c r="O19" s="95">
        <f>M19+N19</f>
        <v>0</v>
      </c>
      <c r="P19" s="96">
        <f>M19*6</f>
        <v>0</v>
      </c>
      <c r="Q19" s="71">
        <f>N19*6</f>
        <v>0</v>
      </c>
      <c r="R19" s="71">
        <f>P19+Q19</f>
        <v>0</v>
      </c>
    </row>
    <row r="20" spans="2:19" ht="15.75" x14ac:dyDescent="0.2">
      <c r="B20" s="43" t="s">
        <v>34</v>
      </c>
      <c r="C20" s="107" t="s">
        <v>38</v>
      </c>
      <c r="D20" s="81">
        <v>120</v>
      </c>
      <c r="E20" s="72" t="s">
        <v>22</v>
      </c>
      <c r="F20" s="4"/>
      <c r="G20" s="1">
        <v>1</v>
      </c>
      <c r="H20" s="1"/>
      <c r="I20" s="1"/>
      <c r="J20" s="1"/>
      <c r="K20" s="3"/>
      <c r="L20" s="69"/>
      <c r="M20" s="70">
        <f>L20*D20*G20</f>
        <v>0</v>
      </c>
      <c r="N20" s="70">
        <f>M20*0.23</f>
        <v>0</v>
      </c>
      <c r="O20" s="95">
        <f>M20+N20</f>
        <v>0</v>
      </c>
      <c r="P20" s="96">
        <f>M20*6</f>
        <v>0</v>
      </c>
      <c r="Q20" s="71">
        <f>N20*6</f>
        <v>0</v>
      </c>
      <c r="R20" s="71">
        <f>P20+Q20</f>
        <v>0</v>
      </c>
    </row>
    <row r="21" spans="2:19" ht="47.25" x14ac:dyDescent="0.2">
      <c r="B21" s="43" t="s">
        <v>119</v>
      </c>
      <c r="C21" s="107" t="s">
        <v>40</v>
      </c>
      <c r="D21" s="81">
        <v>673.79</v>
      </c>
      <c r="E21" s="72" t="s">
        <v>22</v>
      </c>
      <c r="F21" s="4"/>
      <c r="G21" s="1"/>
      <c r="H21" s="1"/>
      <c r="I21" s="1">
        <v>1</v>
      </c>
      <c r="J21" s="1"/>
      <c r="K21" s="3"/>
      <c r="L21" s="69"/>
      <c r="M21" s="70">
        <f>L21*D21*I21/7</f>
        <v>0</v>
      </c>
      <c r="N21" s="70">
        <f>M21*0.23</f>
        <v>0</v>
      </c>
      <c r="O21" s="95">
        <f>M21+N21</f>
        <v>0</v>
      </c>
      <c r="P21" s="96">
        <f t="shared" ref="P21" si="4">M21*6</f>
        <v>0</v>
      </c>
      <c r="Q21" s="71">
        <f>N21*6</f>
        <v>0</v>
      </c>
      <c r="R21" s="71">
        <f>P21+Q21</f>
        <v>0</v>
      </c>
    </row>
    <row r="22" spans="2:19" ht="16.5" customHeight="1" x14ac:dyDescent="0.2">
      <c r="B22" s="43" t="s">
        <v>36</v>
      </c>
      <c r="C22" s="203" t="s">
        <v>41</v>
      </c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5"/>
      <c r="P22" s="109"/>
      <c r="Q22" s="108"/>
      <c r="R22" s="86"/>
    </row>
    <row r="23" spans="2:19" ht="31.5" x14ac:dyDescent="0.2">
      <c r="B23" s="43" t="s">
        <v>37</v>
      </c>
      <c r="C23" s="107" t="s">
        <v>43</v>
      </c>
      <c r="D23" s="81">
        <v>9</v>
      </c>
      <c r="E23" s="72" t="s">
        <v>22</v>
      </c>
      <c r="F23" s="4">
        <v>5</v>
      </c>
      <c r="G23" s="1"/>
      <c r="H23" s="1"/>
      <c r="I23" s="1"/>
      <c r="J23" s="1"/>
      <c r="K23" s="3"/>
      <c r="L23" s="69"/>
      <c r="M23" s="70">
        <f>L23*D23*F23</f>
        <v>0</v>
      </c>
      <c r="N23" s="70">
        <f>M23*0.23</f>
        <v>0</v>
      </c>
      <c r="O23" s="95">
        <f>M23+N23</f>
        <v>0</v>
      </c>
      <c r="P23" s="96">
        <f t="shared" ref="P23:Q26" si="5">M23*6</f>
        <v>0</v>
      </c>
      <c r="Q23" s="71">
        <f t="shared" si="5"/>
        <v>0</v>
      </c>
      <c r="R23" s="71">
        <f>P23+Q23</f>
        <v>0</v>
      </c>
    </row>
    <row r="24" spans="2:19" ht="31.5" x14ac:dyDescent="0.2">
      <c r="B24" s="43" t="s">
        <v>39</v>
      </c>
      <c r="C24" s="107" t="s">
        <v>107</v>
      </c>
      <c r="D24" s="81">
        <v>59.2</v>
      </c>
      <c r="E24" s="72" t="s">
        <v>22</v>
      </c>
      <c r="F24" s="4">
        <v>5</v>
      </c>
      <c r="G24" s="1"/>
      <c r="H24" s="1"/>
      <c r="I24" s="1"/>
      <c r="J24" s="1"/>
      <c r="K24" s="3"/>
      <c r="L24" s="69"/>
      <c r="M24" s="70">
        <f>L24*D24*F24</f>
        <v>0</v>
      </c>
      <c r="N24" s="70">
        <f>M24*0.23</f>
        <v>0</v>
      </c>
      <c r="O24" s="95">
        <f>M24+N24</f>
        <v>0</v>
      </c>
      <c r="P24" s="96">
        <f t="shared" si="5"/>
        <v>0</v>
      </c>
      <c r="Q24" s="71">
        <f t="shared" si="5"/>
        <v>0</v>
      </c>
      <c r="R24" s="71">
        <f>P24+Q24</f>
        <v>0</v>
      </c>
    </row>
    <row r="25" spans="2:19" ht="31.5" x14ac:dyDescent="0.2">
      <c r="B25" s="43" t="s">
        <v>42</v>
      </c>
      <c r="C25" s="107" t="s">
        <v>46</v>
      </c>
      <c r="D25" s="81">
        <v>5</v>
      </c>
      <c r="E25" s="72" t="s">
        <v>22</v>
      </c>
      <c r="F25" s="4"/>
      <c r="G25" s="1">
        <v>1</v>
      </c>
      <c r="H25" s="1"/>
      <c r="I25" s="1"/>
      <c r="J25" s="1"/>
      <c r="K25" s="3"/>
      <c r="L25" s="69"/>
      <c r="M25" s="70">
        <f>L25*D25*G25</f>
        <v>0</v>
      </c>
      <c r="N25" s="70">
        <f>M25*0.23</f>
        <v>0</v>
      </c>
      <c r="O25" s="95">
        <f>M25+N25</f>
        <v>0</v>
      </c>
      <c r="P25" s="96">
        <f t="shared" si="5"/>
        <v>0</v>
      </c>
      <c r="Q25" s="71">
        <f t="shared" si="5"/>
        <v>0</v>
      </c>
      <c r="R25" s="71">
        <f>P25+Q25</f>
        <v>0</v>
      </c>
    </row>
    <row r="26" spans="2:19" ht="31.5" x14ac:dyDescent="0.2">
      <c r="B26" s="43" t="s">
        <v>44</v>
      </c>
      <c r="C26" s="107" t="s">
        <v>47</v>
      </c>
      <c r="D26" s="81">
        <v>9</v>
      </c>
      <c r="E26" s="72" t="s">
        <v>22</v>
      </c>
      <c r="F26" s="4"/>
      <c r="G26" s="1">
        <v>1</v>
      </c>
      <c r="H26" s="1"/>
      <c r="I26" s="1"/>
      <c r="J26" s="1"/>
      <c r="K26" s="3"/>
      <c r="L26" s="69"/>
      <c r="M26" s="70">
        <f>L26*D26*G26</f>
        <v>0</v>
      </c>
      <c r="N26" s="70">
        <f>M26*0.23</f>
        <v>0</v>
      </c>
      <c r="O26" s="95">
        <f>M26+N26</f>
        <v>0</v>
      </c>
      <c r="P26" s="96">
        <f t="shared" si="5"/>
        <v>0</v>
      </c>
      <c r="Q26" s="71">
        <f t="shared" si="5"/>
        <v>0</v>
      </c>
      <c r="R26" s="71">
        <f>P26+Q26</f>
        <v>0</v>
      </c>
    </row>
    <row r="27" spans="2:19" ht="15.75" x14ac:dyDescent="0.2">
      <c r="B27" s="21"/>
      <c r="C27" s="203" t="s">
        <v>85</v>
      </c>
      <c r="D27" s="204"/>
      <c r="E27" s="204"/>
      <c r="F27" s="204"/>
      <c r="G27" s="204"/>
      <c r="H27" s="111"/>
      <c r="I27" s="204"/>
      <c r="J27" s="204"/>
      <c r="K27" s="204"/>
      <c r="L27" s="204"/>
      <c r="M27" s="204"/>
      <c r="N27" s="110"/>
      <c r="O27" s="203"/>
      <c r="P27" s="204"/>
      <c r="Q27" s="204"/>
      <c r="R27" s="204"/>
      <c r="S27" s="113"/>
    </row>
    <row r="28" spans="2:19" ht="48" thickBot="1" x14ac:dyDescent="0.25">
      <c r="B28" s="44" t="s">
        <v>45</v>
      </c>
      <c r="C28" s="150" t="s">
        <v>129</v>
      </c>
      <c r="D28" s="106" t="s">
        <v>118</v>
      </c>
      <c r="E28" s="77" t="s">
        <v>117</v>
      </c>
      <c r="F28" s="104"/>
      <c r="G28" s="179">
        <v>2</v>
      </c>
      <c r="H28" s="76"/>
      <c r="I28" s="75"/>
      <c r="J28" s="75"/>
      <c r="K28" s="78"/>
      <c r="L28" s="105"/>
      <c r="M28" s="98">
        <f>L28*G28</f>
        <v>0</v>
      </c>
      <c r="N28" s="98">
        <f>M28*0.23</f>
        <v>0</v>
      </c>
      <c r="O28" s="99">
        <f>M28+N28</f>
        <v>0</v>
      </c>
      <c r="P28" s="100">
        <f>M28*6</f>
        <v>0</v>
      </c>
      <c r="Q28" s="98">
        <f>N28*6</f>
        <v>0</v>
      </c>
      <c r="R28" s="98">
        <f>P28+Q28</f>
        <v>0</v>
      </c>
    </row>
    <row r="29" spans="2:19" ht="31.5" customHeight="1" thickBot="1" x14ac:dyDescent="0.25">
      <c r="K29" s="202" t="s">
        <v>82</v>
      </c>
      <c r="L29" s="202"/>
      <c r="M29" s="101">
        <f>M12+M13+M14+M15+M16+M17+M19+M20+M21+M23+M24+M25+M26+M28</f>
        <v>0</v>
      </c>
      <c r="N29" s="112"/>
      <c r="O29" s="101">
        <f>O12+O13+O14+O15+O16+O17+O19+O20+O21+O23+O24+O25+O26+O28</f>
        <v>0</v>
      </c>
      <c r="P29" s="102">
        <f>P12+P13+P14+P15+P16+P17+P19+P20+P21+P23+P24+P25+P26+P28</f>
        <v>0</v>
      </c>
      <c r="Q29" s="103"/>
      <c r="R29" s="102">
        <f>R12+R13+R14+R15+R16+R17+R19+R20+R21+R23+R24+R25+R26+R28</f>
        <v>0</v>
      </c>
    </row>
    <row r="30" spans="2:19" x14ac:dyDescent="0.2">
      <c r="B30" s="47"/>
      <c r="C30" s="6" t="s">
        <v>110</v>
      </c>
      <c r="N30" s="84"/>
    </row>
  </sheetData>
  <mergeCells count="16">
    <mergeCell ref="K29:L29"/>
    <mergeCell ref="D9:E9"/>
    <mergeCell ref="F7:K7"/>
    <mergeCell ref="O27:R27"/>
    <mergeCell ref="B7:B8"/>
    <mergeCell ref="C7:C8"/>
    <mergeCell ref="D7:D8"/>
    <mergeCell ref="E7:E8"/>
    <mergeCell ref="C22:O22"/>
    <mergeCell ref="L7:O7"/>
    <mergeCell ref="C11:O11"/>
    <mergeCell ref="C27:G27"/>
    <mergeCell ref="I27:M27"/>
    <mergeCell ref="P7:R7"/>
    <mergeCell ref="C10:O10"/>
    <mergeCell ref="C18:O18"/>
  </mergeCells>
  <phoneticPr fontId="6" type="noConversion"/>
  <pageMargins left="0.15748031496062992" right="0.27559055118110237" top="0.51181102362204722" bottom="0.35433070866141736" header="0.19685039370078741" footer="0.15748031496062992"/>
  <pageSetup paperSize="9" scale="6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B2:Y40"/>
  <sheetViews>
    <sheetView view="pageBreakPreview" zoomScale="90" zoomScaleNormal="64" zoomScaleSheetLayoutView="90" workbookViewId="0">
      <selection activeCell="D4" sqref="D4"/>
    </sheetView>
  </sheetViews>
  <sheetFormatPr defaultColWidth="9.140625" defaultRowHeight="12.75" x14ac:dyDescent="0.2"/>
  <cols>
    <col min="1" max="1" width="2.85546875" style="6" customWidth="1"/>
    <col min="2" max="2" width="9.140625" style="6"/>
    <col min="3" max="3" width="54.85546875" style="6" customWidth="1"/>
    <col min="4" max="4" width="10.5703125" style="6" customWidth="1"/>
    <col min="5" max="5" width="5.5703125" style="6" customWidth="1"/>
    <col min="6" max="6" width="10.28515625" style="6" customWidth="1"/>
    <col min="7" max="10" width="9.140625" style="6"/>
    <col min="11" max="11" width="10.42578125" style="6" customWidth="1"/>
    <col min="12" max="14" width="9.140625" style="6"/>
    <col min="15" max="17" width="9.140625" style="33"/>
    <col min="18" max="16384" width="9.140625" style="6"/>
  </cols>
  <sheetData>
    <row r="2" spans="2:17" x14ac:dyDescent="0.2">
      <c r="B2" s="40" t="s">
        <v>159</v>
      </c>
    </row>
    <row r="3" spans="2:17" x14ac:dyDescent="0.2">
      <c r="B3" s="39" t="s">
        <v>124</v>
      </c>
    </row>
    <row r="4" spans="2:17" x14ac:dyDescent="0.2">
      <c r="N4" s="6" t="s">
        <v>104</v>
      </c>
    </row>
    <row r="5" spans="2:17" x14ac:dyDescent="0.2">
      <c r="B5" s="39" t="s">
        <v>165</v>
      </c>
    </row>
    <row r="6" spans="2:17" x14ac:dyDescent="0.2">
      <c r="B6" s="33"/>
    </row>
    <row r="8" spans="2:17" ht="31.5" customHeight="1" x14ac:dyDescent="0.2">
      <c r="B8" s="197" t="s">
        <v>0</v>
      </c>
      <c r="C8" s="198" t="s">
        <v>1</v>
      </c>
      <c r="D8" s="199" t="s">
        <v>19</v>
      </c>
      <c r="E8" s="200" t="s">
        <v>20</v>
      </c>
      <c r="F8" s="214" t="s">
        <v>2</v>
      </c>
      <c r="G8" s="215"/>
      <c r="H8" s="215"/>
      <c r="I8" s="215"/>
      <c r="J8" s="215"/>
      <c r="K8" s="181" t="s">
        <v>86</v>
      </c>
      <c r="L8" s="182"/>
      <c r="M8" s="182"/>
      <c r="N8" s="183"/>
      <c r="O8" s="208" t="s">
        <v>160</v>
      </c>
      <c r="P8" s="208"/>
      <c r="Q8" s="209"/>
    </row>
    <row r="9" spans="2:17" ht="25.5" x14ac:dyDescent="0.2">
      <c r="B9" s="197"/>
      <c r="C9" s="198"/>
      <c r="D9" s="199"/>
      <c r="E9" s="200"/>
      <c r="F9" s="94" t="s">
        <v>3</v>
      </c>
      <c r="G9" s="66" t="s">
        <v>4</v>
      </c>
      <c r="H9" s="66" t="s">
        <v>5</v>
      </c>
      <c r="I9" s="66" t="s">
        <v>6</v>
      </c>
      <c r="J9" s="146" t="s">
        <v>109</v>
      </c>
      <c r="K9" s="12" t="s">
        <v>63</v>
      </c>
      <c r="L9" s="8" t="s">
        <v>64</v>
      </c>
      <c r="M9" s="66" t="s">
        <v>116</v>
      </c>
      <c r="N9" s="92" t="s">
        <v>65</v>
      </c>
      <c r="O9" s="93" t="s">
        <v>64</v>
      </c>
      <c r="P9" s="67" t="s">
        <v>116</v>
      </c>
      <c r="Q9" s="31" t="s">
        <v>65</v>
      </c>
    </row>
    <row r="10" spans="2:17" x14ac:dyDescent="0.2">
      <c r="B10" s="9" t="s">
        <v>8</v>
      </c>
      <c r="C10" s="11" t="s">
        <v>9</v>
      </c>
      <c r="D10" s="216" t="s">
        <v>10</v>
      </c>
      <c r="E10" s="185"/>
      <c r="F10" s="16" t="s">
        <v>11</v>
      </c>
      <c r="G10" s="9" t="s">
        <v>12</v>
      </c>
      <c r="H10" s="9" t="s">
        <v>13</v>
      </c>
      <c r="I10" s="9" t="s">
        <v>14</v>
      </c>
      <c r="J10" s="9" t="s">
        <v>15</v>
      </c>
      <c r="K10" s="13" t="s">
        <v>66</v>
      </c>
      <c r="L10" s="9" t="s">
        <v>67</v>
      </c>
      <c r="M10" s="9" t="s">
        <v>68</v>
      </c>
      <c r="N10" s="48" t="s">
        <v>69</v>
      </c>
      <c r="O10" s="88" t="s">
        <v>73</v>
      </c>
      <c r="P10" s="32" t="s">
        <v>74</v>
      </c>
      <c r="Q10" s="32" t="s">
        <v>75</v>
      </c>
    </row>
    <row r="11" spans="2:17" ht="15.75" x14ac:dyDescent="0.2">
      <c r="B11" s="7" t="s">
        <v>10</v>
      </c>
      <c r="C11" s="203" t="s">
        <v>48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89"/>
      <c r="P11" s="89"/>
      <c r="Q11" s="16"/>
    </row>
    <row r="12" spans="2:17" ht="15.75" x14ac:dyDescent="0.2">
      <c r="B12" s="7"/>
      <c r="C12" s="203" t="s">
        <v>49</v>
      </c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89"/>
      <c r="P12" s="89"/>
      <c r="Q12" s="16"/>
    </row>
    <row r="13" spans="2:17" ht="63" x14ac:dyDescent="0.2">
      <c r="B13" s="2" t="s">
        <v>50</v>
      </c>
      <c r="C13" s="24" t="s">
        <v>137</v>
      </c>
      <c r="D13" s="29">
        <v>2159.6799999999998</v>
      </c>
      <c r="E13" s="20" t="s">
        <v>22</v>
      </c>
      <c r="F13" s="4">
        <v>2</v>
      </c>
      <c r="G13" s="27"/>
      <c r="H13" s="1"/>
      <c r="I13" s="1"/>
      <c r="J13" s="1"/>
      <c r="K13" s="69"/>
      <c r="L13" s="70">
        <f>K13*D13*F13</f>
        <v>0</v>
      </c>
      <c r="M13" s="70">
        <f>L13*0.23</f>
        <v>0</v>
      </c>
      <c r="N13" s="95">
        <f>L13+M13</f>
        <v>0</v>
      </c>
      <c r="O13" s="96">
        <f t="shared" ref="O13:P15" si="0">L13*6</f>
        <v>0</v>
      </c>
      <c r="P13" s="71">
        <f t="shared" si="0"/>
        <v>0</v>
      </c>
      <c r="Q13" s="71">
        <f>O13+P13</f>
        <v>0</v>
      </c>
    </row>
    <row r="14" spans="2:17" ht="63" x14ac:dyDescent="0.2">
      <c r="B14" s="43" t="s">
        <v>51</v>
      </c>
      <c r="C14" s="5" t="s">
        <v>52</v>
      </c>
      <c r="D14" s="29">
        <v>81</v>
      </c>
      <c r="E14" s="20" t="s">
        <v>23</v>
      </c>
      <c r="F14" s="4">
        <v>5</v>
      </c>
      <c r="G14" s="1"/>
      <c r="H14" s="1"/>
      <c r="I14" s="1"/>
      <c r="J14" s="1"/>
      <c r="K14" s="69"/>
      <c r="L14" s="70">
        <f>K14*D14*F14</f>
        <v>0</v>
      </c>
      <c r="M14" s="70">
        <f>L14*0.23</f>
        <v>0</v>
      </c>
      <c r="N14" s="95">
        <f>L14+M14</f>
        <v>0</v>
      </c>
      <c r="O14" s="96">
        <f t="shared" si="0"/>
        <v>0</v>
      </c>
      <c r="P14" s="71">
        <f t="shared" si="0"/>
        <v>0</v>
      </c>
      <c r="Q14" s="71">
        <f>O14+P14</f>
        <v>0</v>
      </c>
    </row>
    <row r="15" spans="2:17" ht="15.75" x14ac:dyDescent="0.2">
      <c r="B15" s="43" t="s">
        <v>120</v>
      </c>
      <c r="C15" s="5" t="s">
        <v>56</v>
      </c>
      <c r="D15" s="29">
        <v>10</v>
      </c>
      <c r="E15" s="20" t="s">
        <v>22</v>
      </c>
      <c r="F15" s="212" t="s">
        <v>57</v>
      </c>
      <c r="G15" s="213"/>
      <c r="H15" s="213"/>
      <c r="I15" s="213"/>
      <c r="J15" s="213"/>
      <c r="K15" s="69"/>
      <c r="L15" s="70">
        <f>K15*D15</f>
        <v>0</v>
      </c>
      <c r="M15" s="70">
        <f>L15*0.23</f>
        <v>0</v>
      </c>
      <c r="N15" s="95">
        <f>L15+M15</f>
        <v>0</v>
      </c>
      <c r="O15" s="96">
        <f t="shared" si="0"/>
        <v>0</v>
      </c>
      <c r="P15" s="71">
        <f t="shared" si="0"/>
        <v>0</v>
      </c>
      <c r="Q15" s="71">
        <f>O15+P15</f>
        <v>0</v>
      </c>
    </row>
    <row r="16" spans="2:17" ht="15.75" x14ac:dyDescent="0.2">
      <c r="B16" s="7"/>
      <c r="C16" s="210" t="s">
        <v>79</v>
      </c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90"/>
      <c r="P16" s="85"/>
      <c r="Q16" s="85"/>
    </row>
    <row r="17" spans="2:17" ht="63" x14ac:dyDescent="0.2">
      <c r="B17" s="44" t="s">
        <v>53</v>
      </c>
      <c r="C17" s="24" t="s">
        <v>76</v>
      </c>
      <c r="D17" s="30">
        <v>239.35</v>
      </c>
      <c r="E17" s="25" t="s">
        <v>22</v>
      </c>
      <c r="F17" s="26">
        <v>5</v>
      </c>
      <c r="G17" s="27"/>
      <c r="H17" s="27"/>
      <c r="I17" s="27"/>
      <c r="J17" s="27"/>
      <c r="K17" s="69"/>
      <c r="L17" s="70">
        <f>K17*D17*F17</f>
        <v>0</v>
      </c>
      <c r="M17" s="70">
        <f t="shared" ref="M17:M22" si="1">L17*0.23</f>
        <v>0</v>
      </c>
      <c r="N17" s="95">
        <f t="shared" ref="N17:N22" si="2">L17+M17</f>
        <v>0</v>
      </c>
      <c r="O17" s="96">
        <f t="shared" ref="O17:P22" si="3">L17*6</f>
        <v>0</v>
      </c>
      <c r="P17" s="71">
        <f t="shared" si="3"/>
        <v>0</v>
      </c>
      <c r="Q17" s="71">
        <f t="shared" ref="Q17:Q22" si="4">O17+P17</f>
        <v>0</v>
      </c>
    </row>
    <row r="18" spans="2:17" ht="31.5" x14ac:dyDescent="0.2">
      <c r="B18" s="44" t="s">
        <v>54</v>
      </c>
      <c r="C18" s="24" t="s">
        <v>29</v>
      </c>
      <c r="D18" s="30">
        <v>25</v>
      </c>
      <c r="E18" s="25" t="s">
        <v>23</v>
      </c>
      <c r="F18" s="26">
        <v>5</v>
      </c>
      <c r="G18" s="27"/>
      <c r="H18" s="27"/>
      <c r="I18" s="27"/>
      <c r="J18" s="27"/>
      <c r="K18" s="69"/>
      <c r="L18" s="70">
        <f>K18*D18*F18</f>
        <v>0</v>
      </c>
      <c r="M18" s="70">
        <f t="shared" si="1"/>
        <v>0</v>
      </c>
      <c r="N18" s="95">
        <f t="shared" si="2"/>
        <v>0</v>
      </c>
      <c r="O18" s="96">
        <f t="shared" si="3"/>
        <v>0</v>
      </c>
      <c r="P18" s="71">
        <f t="shared" si="3"/>
        <v>0</v>
      </c>
      <c r="Q18" s="71">
        <f t="shared" si="4"/>
        <v>0</v>
      </c>
    </row>
    <row r="19" spans="2:17" ht="57" customHeight="1" x14ac:dyDescent="0.2">
      <c r="B19" s="44" t="s">
        <v>55</v>
      </c>
      <c r="C19" s="24" t="s">
        <v>31</v>
      </c>
      <c r="D19" s="175">
        <v>150</v>
      </c>
      <c r="E19" s="25" t="s">
        <v>22</v>
      </c>
      <c r="F19" s="178">
        <v>1</v>
      </c>
      <c r="G19" s="27"/>
      <c r="H19" s="27"/>
      <c r="I19" s="27"/>
      <c r="J19" s="27"/>
      <c r="K19" s="69"/>
      <c r="L19" s="70">
        <f>K19*D19*F19</f>
        <v>0</v>
      </c>
      <c r="M19" s="70">
        <f t="shared" si="1"/>
        <v>0</v>
      </c>
      <c r="N19" s="95">
        <f t="shared" si="2"/>
        <v>0</v>
      </c>
      <c r="O19" s="96">
        <f t="shared" si="3"/>
        <v>0</v>
      </c>
      <c r="P19" s="71">
        <f t="shared" si="3"/>
        <v>0</v>
      </c>
      <c r="Q19" s="71">
        <f t="shared" si="4"/>
        <v>0</v>
      </c>
    </row>
    <row r="20" spans="2:17" ht="110.25" x14ac:dyDescent="0.2">
      <c r="B20" s="44" t="s">
        <v>58</v>
      </c>
      <c r="C20" s="24" t="s">
        <v>128</v>
      </c>
      <c r="D20" s="30">
        <v>25</v>
      </c>
      <c r="E20" s="25" t="s">
        <v>23</v>
      </c>
      <c r="F20" s="28" t="s">
        <v>33</v>
      </c>
      <c r="G20" s="27"/>
      <c r="H20" s="27"/>
      <c r="I20" s="27"/>
      <c r="J20" s="27"/>
      <c r="K20" s="69"/>
      <c r="L20" s="70">
        <f>K20*D20</f>
        <v>0</v>
      </c>
      <c r="M20" s="70">
        <f t="shared" si="1"/>
        <v>0</v>
      </c>
      <c r="N20" s="95">
        <f t="shared" si="2"/>
        <v>0</v>
      </c>
      <c r="O20" s="96">
        <f t="shared" si="3"/>
        <v>0</v>
      </c>
      <c r="P20" s="71">
        <f t="shared" si="3"/>
        <v>0</v>
      </c>
      <c r="Q20" s="71">
        <f t="shared" si="4"/>
        <v>0</v>
      </c>
    </row>
    <row r="21" spans="2:17" ht="47.25" x14ac:dyDescent="0.2">
      <c r="B21" s="44" t="s">
        <v>60</v>
      </c>
      <c r="C21" s="24" t="s">
        <v>18</v>
      </c>
      <c r="D21" s="30">
        <v>25</v>
      </c>
      <c r="E21" s="25" t="s">
        <v>23</v>
      </c>
      <c r="F21" s="26">
        <v>5</v>
      </c>
      <c r="G21" s="27"/>
      <c r="H21" s="27"/>
      <c r="I21" s="27"/>
      <c r="J21" s="27"/>
      <c r="K21" s="69"/>
      <c r="L21" s="70">
        <f>K21*D21*F21</f>
        <v>0</v>
      </c>
      <c r="M21" s="70">
        <f t="shared" si="1"/>
        <v>0</v>
      </c>
      <c r="N21" s="95">
        <f t="shared" si="2"/>
        <v>0</v>
      </c>
      <c r="O21" s="96">
        <f t="shared" si="3"/>
        <v>0</v>
      </c>
      <c r="P21" s="71">
        <f t="shared" si="3"/>
        <v>0</v>
      </c>
      <c r="Q21" s="71">
        <f t="shared" si="4"/>
        <v>0</v>
      </c>
    </row>
    <row r="22" spans="2:17" ht="15.75" x14ac:dyDescent="0.2">
      <c r="B22" s="2"/>
      <c r="C22" s="5"/>
      <c r="D22" s="17"/>
      <c r="E22" s="20"/>
      <c r="F22" s="4"/>
      <c r="G22" s="1"/>
      <c r="H22" s="1"/>
      <c r="I22" s="1"/>
      <c r="J22" s="1"/>
      <c r="K22" s="69"/>
      <c r="L22" s="70">
        <f>K22*D22*F22</f>
        <v>0</v>
      </c>
      <c r="M22" s="70">
        <f t="shared" si="1"/>
        <v>0</v>
      </c>
      <c r="N22" s="95">
        <f t="shared" si="2"/>
        <v>0</v>
      </c>
      <c r="O22" s="96">
        <f t="shared" si="3"/>
        <v>0</v>
      </c>
      <c r="P22" s="71">
        <f t="shared" si="3"/>
        <v>0</v>
      </c>
      <c r="Q22" s="71">
        <f t="shared" si="4"/>
        <v>0</v>
      </c>
    </row>
    <row r="23" spans="2:17" ht="15.75" x14ac:dyDescent="0.2">
      <c r="B23" s="21"/>
      <c r="C23" s="203" t="s">
        <v>59</v>
      </c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90"/>
      <c r="P23" s="85"/>
      <c r="Q23" s="85"/>
    </row>
    <row r="24" spans="2:17" ht="47.25" x14ac:dyDescent="0.2">
      <c r="B24" s="45" t="s">
        <v>61</v>
      </c>
      <c r="C24" s="5" t="s">
        <v>77</v>
      </c>
      <c r="D24" s="29">
        <v>494.87</v>
      </c>
      <c r="E24" s="20" t="s">
        <v>22</v>
      </c>
      <c r="F24" s="4">
        <v>1</v>
      </c>
      <c r="G24" s="1"/>
      <c r="H24" s="1"/>
      <c r="I24" s="1"/>
      <c r="J24" s="1"/>
      <c r="K24" s="69"/>
      <c r="L24" s="70">
        <f>K24*D24*F24</f>
        <v>0</v>
      </c>
      <c r="M24" s="70">
        <f>L24*0.23</f>
        <v>0</v>
      </c>
      <c r="N24" s="95">
        <f>L24+M24</f>
        <v>0</v>
      </c>
      <c r="O24" s="96">
        <f>L24*6</f>
        <v>0</v>
      </c>
      <c r="P24" s="71">
        <f>M24*6</f>
        <v>0</v>
      </c>
      <c r="Q24" s="71">
        <f>O24+P24</f>
        <v>0</v>
      </c>
    </row>
    <row r="25" spans="2:17" ht="31.5" x14ac:dyDescent="0.2">
      <c r="B25" s="45" t="s">
        <v>62</v>
      </c>
      <c r="C25" s="5" t="s">
        <v>78</v>
      </c>
      <c r="D25" s="29">
        <v>3000</v>
      </c>
      <c r="E25" s="20" t="s">
        <v>22</v>
      </c>
      <c r="F25" s="4"/>
      <c r="G25" s="1"/>
      <c r="H25" s="1">
        <v>1</v>
      </c>
      <c r="I25" s="1"/>
      <c r="J25" s="1"/>
      <c r="K25" s="69"/>
      <c r="L25" s="70">
        <f>K25*D25*G25</f>
        <v>0</v>
      </c>
      <c r="M25" s="70">
        <f>L25*0.23</f>
        <v>0</v>
      </c>
      <c r="N25" s="95">
        <f>L25+M25</f>
        <v>0</v>
      </c>
      <c r="O25" s="96">
        <f>L25*6</f>
        <v>0</v>
      </c>
      <c r="P25" s="71">
        <f>M25*6</f>
        <v>0</v>
      </c>
      <c r="Q25" s="71">
        <f>O25+P25</f>
        <v>0</v>
      </c>
    </row>
    <row r="26" spans="2:17" ht="15.75" x14ac:dyDescent="0.2">
      <c r="B26" s="82"/>
      <c r="C26" s="83"/>
      <c r="D26" s="83"/>
      <c r="E26" s="83"/>
      <c r="F26" s="83"/>
      <c r="G26" s="83"/>
      <c r="H26" s="83"/>
      <c r="I26" s="83"/>
      <c r="J26" s="83" t="s">
        <v>82</v>
      </c>
      <c r="K26" s="97"/>
      <c r="L26" s="153">
        <f>L13+L14+L15+L17+L18+L19+L20+L21+L22+L24+L25</f>
        <v>0</v>
      </c>
      <c r="M26" s="153"/>
      <c r="N26" s="154">
        <f>N13+N14+N15+N17+N18+N19+N20+N21+N22+N24+N25</f>
        <v>0</v>
      </c>
      <c r="O26" s="155">
        <f>O13+O14+O15+O17+O18+O19+O20+O21+O22+O24+O25</f>
        <v>0</v>
      </c>
      <c r="P26" s="156"/>
      <c r="Q26" s="156">
        <f>Q13+Q14+Q15+Q17+Q18+Q19+Q20+Q21+Q22+Q24+Q25</f>
        <v>0</v>
      </c>
    </row>
    <row r="27" spans="2:17" x14ac:dyDescent="0.2">
      <c r="C27" s="6" t="s">
        <v>110</v>
      </c>
      <c r="K27" s="84"/>
    </row>
    <row r="28" spans="2:17" ht="15.75" x14ac:dyDescent="0.2">
      <c r="C28" s="148"/>
    </row>
    <row r="29" spans="2:17" x14ac:dyDescent="0.2">
      <c r="L29" s="152"/>
    </row>
    <row r="40" spans="25:25" x14ac:dyDescent="0.2">
      <c r="Y40" s="91"/>
    </row>
  </sheetData>
  <mergeCells count="13">
    <mergeCell ref="C23:N23"/>
    <mergeCell ref="C12:N12"/>
    <mergeCell ref="B8:B9"/>
    <mergeCell ref="D8:D9"/>
    <mergeCell ref="E8:E9"/>
    <mergeCell ref="D10:E10"/>
    <mergeCell ref="K8:N8"/>
    <mergeCell ref="C11:N11"/>
    <mergeCell ref="O8:Q8"/>
    <mergeCell ref="C16:N16"/>
    <mergeCell ref="F15:J15"/>
    <mergeCell ref="F8:J8"/>
    <mergeCell ref="C8:C9"/>
  </mergeCells>
  <phoneticPr fontId="6" type="noConversion"/>
  <pageMargins left="0.15748031496062992" right="0.15748031496062992" top="0.47244094488188981" bottom="0.35433070866141736" header="0.15748031496062992" footer="0.15748031496062992"/>
  <pageSetup paperSize="9" scale="7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2:R76"/>
  <sheetViews>
    <sheetView topLeftCell="A25" zoomScale="120" zoomScaleNormal="120" workbookViewId="0">
      <selection activeCell="F10" sqref="F10"/>
    </sheetView>
  </sheetViews>
  <sheetFormatPr defaultRowHeight="12.75" x14ac:dyDescent="0.2"/>
  <cols>
    <col min="2" max="2" width="4.5703125" customWidth="1"/>
    <col min="4" max="4" width="17.140625" customWidth="1"/>
    <col min="5" max="5" width="28.85546875" bestFit="1" customWidth="1"/>
    <col min="6" max="6" width="13.140625" customWidth="1"/>
    <col min="7" max="7" width="14.5703125" customWidth="1"/>
    <col min="8" max="8" width="15" customWidth="1"/>
    <col min="9" max="9" width="13.85546875" customWidth="1"/>
  </cols>
  <sheetData>
    <row r="2" spans="1:18" x14ac:dyDescent="0.2">
      <c r="H2" s="143" t="s">
        <v>123</v>
      </c>
      <c r="I2" s="144"/>
    </row>
    <row r="3" spans="1:18" x14ac:dyDescent="0.2">
      <c r="C3" s="40" t="s">
        <v>159</v>
      </c>
      <c r="D3" s="6"/>
    </row>
    <row r="4" spans="1:18" x14ac:dyDescent="0.2">
      <c r="C4" s="39" t="s">
        <v>100</v>
      </c>
      <c r="D4" s="6"/>
    </row>
    <row r="5" spans="1:18" x14ac:dyDescent="0.2">
      <c r="C5" s="6"/>
      <c r="D5" s="6"/>
    </row>
    <row r="6" spans="1:18" x14ac:dyDescent="0.2">
      <c r="C6" s="39" t="s">
        <v>99</v>
      </c>
    </row>
    <row r="7" spans="1:18" ht="13.5" thickBot="1" x14ac:dyDescent="0.25">
      <c r="C7" s="260"/>
      <c r="D7" s="261"/>
      <c r="E7" s="261"/>
      <c r="F7" s="261"/>
      <c r="G7" s="261"/>
      <c r="H7" s="261"/>
    </row>
    <row r="8" spans="1:18" ht="13.5" thickBot="1" x14ac:dyDescent="0.25">
      <c r="A8" s="137"/>
      <c r="B8" s="136" t="s">
        <v>0</v>
      </c>
      <c r="C8" s="134" t="s">
        <v>87</v>
      </c>
      <c r="D8" s="217" t="s">
        <v>88</v>
      </c>
      <c r="E8" s="218"/>
      <c r="F8" s="134" t="s">
        <v>89</v>
      </c>
      <c r="G8" s="134" t="s">
        <v>90</v>
      </c>
      <c r="H8" s="134" t="s">
        <v>91</v>
      </c>
      <c r="I8" s="135" t="s">
        <v>92</v>
      </c>
    </row>
    <row r="9" spans="1:18" ht="13.5" thickBot="1" x14ac:dyDescent="0.25">
      <c r="B9" s="221" t="s">
        <v>108</v>
      </c>
      <c r="C9" s="222"/>
      <c r="D9" s="222"/>
      <c r="E9" s="222"/>
      <c r="F9" s="222"/>
      <c r="G9" s="222"/>
      <c r="H9" s="222"/>
      <c r="I9" s="223"/>
    </row>
    <row r="10" spans="1:18" x14ac:dyDescent="0.2">
      <c r="B10" s="224" t="s">
        <v>8</v>
      </c>
      <c r="C10" s="273" t="s">
        <v>138</v>
      </c>
      <c r="D10" s="219" t="s">
        <v>93</v>
      </c>
      <c r="E10" s="34" t="s">
        <v>94</v>
      </c>
      <c r="F10" s="51">
        <f>Zewnętrzne!M13</f>
        <v>0</v>
      </c>
      <c r="G10" s="35">
        <v>0.08</v>
      </c>
      <c r="H10" s="51">
        <f>F10*G10</f>
        <v>0</v>
      </c>
      <c r="I10" s="51">
        <f>F10+H10</f>
        <v>0</v>
      </c>
      <c r="R10" s="58"/>
    </row>
    <row r="11" spans="1:18" ht="33.75" customHeight="1" x14ac:dyDescent="0.2">
      <c r="B11" s="224"/>
      <c r="C11" s="273"/>
      <c r="D11" s="220"/>
      <c r="E11" s="176" t="s">
        <v>135</v>
      </c>
      <c r="F11" s="49">
        <f>Zewnętrzne!M16</f>
        <v>0</v>
      </c>
      <c r="G11" s="37">
        <v>0.08</v>
      </c>
      <c r="H11" s="52">
        <f>F11*G11</f>
        <v>0</v>
      </c>
      <c r="I11" s="52">
        <f t="shared" ref="I11:I24" si="0">F11+H11</f>
        <v>0</v>
      </c>
      <c r="R11" s="58"/>
    </row>
    <row r="12" spans="1:18" x14ac:dyDescent="0.2">
      <c r="B12" s="224"/>
      <c r="C12" s="273"/>
      <c r="D12" s="258" t="s">
        <v>95</v>
      </c>
      <c r="E12" s="139" t="s">
        <v>96</v>
      </c>
      <c r="F12" s="49">
        <f>Wspólne!M29</f>
        <v>0</v>
      </c>
      <c r="G12" s="140" t="s">
        <v>121</v>
      </c>
      <c r="H12" s="49">
        <f>F12*G12</f>
        <v>0</v>
      </c>
      <c r="I12" s="49">
        <f>F12+H12</f>
        <v>0</v>
      </c>
      <c r="R12" s="58"/>
    </row>
    <row r="13" spans="1:18" ht="13.5" thickBot="1" x14ac:dyDescent="0.25">
      <c r="B13" s="224"/>
      <c r="C13" s="273"/>
      <c r="D13" s="259"/>
      <c r="E13" s="139" t="s">
        <v>97</v>
      </c>
      <c r="F13" s="49">
        <f>ŁOG!L26</f>
        <v>0</v>
      </c>
      <c r="G13" s="140" t="s">
        <v>121</v>
      </c>
      <c r="H13" s="49">
        <f>F13*G13</f>
        <v>0</v>
      </c>
      <c r="I13" s="52">
        <f>F13+H13</f>
        <v>0</v>
      </c>
      <c r="R13" s="58"/>
    </row>
    <row r="14" spans="1:18" ht="13.5" thickBot="1" x14ac:dyDescent="0.25">
      <c r="B14" s="225"/>
      <c r="C14" s="274"/>
      <c r="D14" s="275" t="s">
        <v>150</v>
      </c>
      <c r="E14" s="276"/>
      <c r="F14" s="50">
        <f>F10+F11+F12+F13</f>
        <v>0</v>
      </c>
      <c r="G14" s="38" t="s">
        <v>98</v>
      </c>
      <c r="H14" s="180">
        <f>SUM(H10:H13)</f>
        <v>0</v>
      </c>
      <c r="I14" s="54">
        <f>I10+I11+I12+I13</f>
        <v>0</v>
      </c>
      <c r="R14" s="58"/>
    </row>
    <row r="15" spans="1:18" x14ac:dyDescent="0.2">
      <c r="B15" s="228" t="s">
        <v>9</v>
      </c>
      <c r="C15" s="244" t="s">
        <v>139</v>
      </c>
      <c r="D15" s="264" t="s">
        <v>93</v>
      </c>
      <c r="E15" s="158" t="s">
        <v>94</v>
      </c>
      <c r="F15" s="51">
        <f>Zewnętrzne!M13</f>
        <v>0</v>
      </c>
      <c r="G15" s="160" t="s">
        <v>122</v>
      </c>
      <c r="H15" s="161">
        <f>F15*G15</f>
        <v>0</v>
      </c>
      <c r="I15" s="51">
        <f>F15+H15</f>
        <v>0</v>
      </c>
      <c r="R15" s="58"/>
    </row>
    <row r="16" spans="1:18" ht="25.5" x14ac:dyDescent="0.2">
      <c r="B16" s="224"/>
      <c r="C16" s="244"/>
      <c r="D16" s="265"/>
      <c r="E16" s="177" t="s">
        <v>135</v>
      </c>
      <c r="F16" s="162">
        <f>Zewnętrzne!M16</f>
        <v>0</v>
      </c>
      <c r="G16" s="163" t="s">
        <v>122</v>
      </c>
      <c r="H16" s="159">
        <f>F16*G16</f>
        <v>0</v>
      </c>
      <c r="I16" s="51">
        <f>F16+H16</f>
        <v>0</v>
      </c>
      <c r="R16" s="58"/>
    </row>
    <row r="17" spans="2:18" x14ac:dyDescent="0.2">
      <c r="B17" s="224"/>
      <c r="C17" s="244"/>
      <c r="D17" s="231" t="s">
        <v>95</v>
      </c>
      <c r="E17" s="164" t="s">
        <v>96</v>
      </c>
      <c r="F17" s="162">
        <f>Wspólne!M29</f>
        <v>0</v>
      </c>
      <c r="G17" s="165">
        <v>0.23</v>
      </c>
      <c r="H17" s="159">
        <f t="shared" ref="H17:H24" si="1">F17*0.23</f>
        <v>0</v>
      </c>
      <c r="I17" s="51">
        <f t="shared" si="0"/>
        <v>0</v>
      </c>
      <c r="R17" s="58"/>
    </row>
    <row r="18" spans="2:18" ht="13.5" thickBot="1" x14ac:dyDescent="0.25">
      <c r="B18" s="224"/>
      <c r="C18" s="244"/>
      <c r="D18" s="231"/>
      <c r="E18" s="164" t="s">
        <v>97</v>
      </c>
      <c r="F18" s="162">
        <f>ŁOG!L26</f>
        <v>0</v>
      </c>
      <c r="G18" s="165">
        <v>0.23</v>
      </c>
      <c r="H18" s="162">
        <f t="shared" si="1"/>
        <v>0</v>
      </c>
      <c r="I18" s="52">
        <f t="shared" si="0"/>
        <v>0</v>
      </c>
      <c r="R18" s="58"/>
    </row>
    <row r="19" spans="2:18" ht="13.5" thickBot="1" x14ac:dyDescent="0.25">
      <c r="B19" s="225"/>
      <c r="C19" s="272"/>
      <c r="D19" s="232" t="s">
        <v>151</v>
      </c>
      <c r="E19" s="233"/>
      <c r="F19" s="166">
        <f>F15+F16+F17+F18</f>
        <v>0</v>
      </c>
      <c r="G19" s="167" t="s">
        <v>98</v>
      </c>
      <c r="H19" s="168">
        <f>H15+H16+H17+H18</f>
        <v>0</v>
      </c>
      <c r="I19" s="54">
        <f>I15+I16+I17+I18</f>
        <v>0</v>
      </c>
      <c r="R19" s="58"/>
    </row>
    <row r="20" spans="2:18" x14ac:dyDescent="0.2">
      <c r="B20" s="228" t="s">
        <v>10</v>
      </c>
      <c r="C20" s="234" t="s">
        <v>140</v>
      </c>
      <c r="D20" s="231" t="s">
        <v>95</v>
      </c>
      <c r="E20" s="164" t="s">
        <v>96</v>
      </c>
      <c r="F20" s="162">
        <f>Wspólne!M29</f>
        <v>0</v>
      </c>
      <c r="G20" s="165">
        <v>0.23</v>
      </c>
      <c r="H20" s="159">
        <f t="shared" si="1"/>
        <v>0</v>
      </c>
      <c r="I20" s="51">
        <f t="shared" si="0"/>
        <v>0</v>
      </c>
      <c r="R20" s="58"/>
    </row>
    <row r="21" spans="2:18" ht="13.5" thickBot="1" x14ac:dyDescent="0.25">
      <c r="B21" s="229"/>
      <c r="C21" s="235"/>
      <c r="D21" s="231"/>
      <c r="E21" s="164" t="s">
        <v>97</v>
      </c>
      <c r="F21" s="162">
        <f>ŁOG!L26</f>
        <v>0</v>
      </c>
      <c r="G21" s="165">
        <v>0.23</v>
      </c>
      <c r="H21" s="162">
        <f t="shared" si="1"/>
        <v>0</v>
      </c>
      <c r="I21" s="52">
        <f t="shared" si="0"/>
        <v>0</v>
      </c>
      <c r="R21" s="58"/>
    </row>
    <row r="22" spans="2:18" ht="13.5" thickBot="1" x14ac:dyDescent="0.25">
      <c r="B22" s="229"/>
      <c r="C22" s="236"/>
      <c r="D22" s="232" t="s">
        <v>152</v>
      </c>
      <c r="E22" s="233"/>
      <c r="F22" s="166">
        <f>F20+F21</f>
        <v>0</v>
      </c>
      <c r="G22" s="167" t="s">
        <v>98</v>
      </c>
      <c r="H22" s="168">
        <f>H20+H21</f>
        <v>0</v>
      </c>
      <c r="I22" s="54">
        <f>I20+I21</f>
        <v>0</v>
      </c>
      <c r="R22" s="58"/>
    </row>
    <row r="23" spans="2:18" x14ac:dyDescent="0.2">
      <c r="B23" s="230" t="s">
        <v>11</v>
      </c>
      <c r="C23" s="237" t="s">
        <v>141</v>
      </c>
      <c r="D23" s="220" t="s">
        <v>95</v>
      </c>
      <c r="E23" s="36" t="s">
        <v>96</v>
      </c>
      <c r="F23" s="49">
        <f>Wspólne!M29</f>
        <v>0</v>
      </c>
      <c r="G23" s="37">
        <v>0.23</v>
      </c>
      <c r="H23" s="51">
        <f t="shared" si="1"/>
        <v>0</v>
      </c>
      <c r="I23" s="51">
        <f t="shared" si="0"/>
        <v>0</v>
      </c>
    </row>
    <row r="24" spans="2:18" ht="13.5" thickBot="1" x14ac:dyDescent="0.25">
      <c r="B24" s="220"/>
      <c r="C24" s="238"/>
      <c r="D24" s="220"/>
      <c r="E24" s="36" t="s">
        <v>97</v>
      </c>
      <c r="F24" s="49">
        <f>ŁOG!L26</f>
        <v>0</v>
      </c>
      <c r="G24" s="37">
        <v>0.23</v>
      </c>
      <c r="H24" s="49">
        <f t="shared" si="1"/>
        <v>0</v>
      </c>
      <c r="I24" s="52">
        <f t="shared" si="0"/>
        <v>0</v>
      </c>
    </row>
    <row r="25" spans="2:18" ht="13.5" thickBot="1" x14ac:dyDescent="0.25">
      <c r="B25" s="220"/>
      <c r="C25" s="239"/>
      <c r="D25" s="240" t="s">
        <v>153</v>
      </c>
      <c r="E25" s="241"/>
      <c r="F25" s="50">
        <f>F23+F24</f>
        <v>0</v>
      </c>
      <c r="G25" s="38" t="s">
        <v>98</v>
      </c>
      <c r="H25" s="53">
        <f>H23+H24</f>
        <v>0</v>
      </c>
      <c r="I25" s="54">
        <f>I23+I24</f>
        <v>0</v>
      </c>
    </row>
    <row r="26" spans="2:18" x14ac:dyDescent="0.2">
      <c r="B26" s="224" t="s">
        <v>12</v>
      </c>
      <c r="C26" s="237" t="s">
        <v>142</v>
      </c>
      <c r="D26" s="220" t="s">
        <v>95</v>
      </c>
      <c r="E26" s="36" t="s">
        <v>96</v>
      </c>
      <c r="F26" s="49">
        <f>Wspólne!M29</f>
        <v>0</v>
      </c>
      <c r="G26" s="37">
        <v>0.23</v>
      </c>
      <c r="H26" s="49">
        <f>F26*0.23</f>
        <v>0</v>
      </c>
      <c r="I26" s="49">
        <f t="shared" ref="I26:I51" si="2">F26+H26</f>
        <v>0</v>
      </c>
    </row>
    <row r="27" spans="2:18" ht="13.5" thickBot="1" x14ac:dyDescent="0.25">
      <c r="B27" s="229"/>
      <c r="C27" s="238"/>
      <c r="D27" s="220"/>
      <c r="E27" s="36" t="s">
        <v>97</v>
      </c>
      <c r="F27" s="49">
        <f>ŁOG!L26</f>
        <v>0</v>
      </c>
      <c r="G27" s="37">
        <v>0.23</v>
      </c>
      <c r="H27" s="49">
        <f>F27*0.23</f>
        <v>0</v>
      </c>
      <c r="I27" s="49">
        <f t="shared" si="2"/>
        <v>0</v>
      </c>
    </row>
    <row r="28" spans="2:18" ht="13.5" thickBot="1" x14ac:dyDescent="0.25">
      <c r="B28" s="229"/>
      <c r="C28" s="239"/>
      <c r="D28" s="240" t="s">
        <v>154</v>
      </c>
      <c r="E28" s="241"/>
      <c r="F28" s="50">
        <f>F26+F27</f>
        <v>0</v>
      </c>
      <c r="G28" s="38" t="s">
        <v>98</v>
      </c>
      <c r="H28" s="53">
        <f>SUM(H26:H27)</f>
        <v>0</v>
      </c>
      <c r="I28" s="54">
        <f>I26+I27</f>
        <v>0</v>
      </c>
    </row>
    <row r="29" spans="2:18" x14ac:dyDescent="0.2">
      <c r="B29" s="230" t="s">
        <v>13</v>
      </c>
      <c r="C29" s="237" t="s">
        <v>143</v>
      </c>
      <c r="D29" s="220" t="s">
        <v>95</v>
      </c>
      <c r="E29" s="36" t="s">
        <v>96</v>
      </c>
      <c r="F29" s="49">
        <f>Wspólne!M29</f>
        <v>0</v>
      </c>
      <c r="G29" s="37">
        <v>0.23</v>
      </c>
      <c r="H29" s="49">
        <f>F29*0.23</f>
        <v>0</v>
      </c>
      <c r="I29" s="51">
        <f t="shared" si="2"/>
        <v>0</v>
      </c>
    </row>
    <row r="30" spans="2:18" ht="13.5" thickBot="1" x14ac:dyDescent="0.25">
      <c r="B30" s="220"/>
      <c r="C30" s="238"/>
      <c r="D30" s="220"/>
      <c r="E30" s="36" t="s">
        <v>97</v>
      </c>
      <c r="F30" s="49">
        <f>ŁOG!L26</f>
        <v>0</v>
      </c>
      <c r="G30" s="37">
        <v>0.23</v>
      </c>
      <c r="H30" s="49">
        <f>F30*0.23</f>
        <v>0</v>
      </c>
      <c r="I30" s="138">
        <f t="shared" si="2"/>
        <v>0</v>
      </c>
    </row>
    <row r="31" spans="2:18" ht="13.5" thickBot="1" x14ac:dyDescent="0.25">
      <c r="B31" s="257"/>
      <c r="C31" s="256"/>
      <c r="D31" s="248" t="s">
        <v>155</v>
      </c>
      <c r="E31" s="249"/>
      <c r="F31" s="52">
        <f>F29+F30</f>
        <v>0</v>
      </c>
      <c r="G31" s="149" t="s">
        <v>98</v>
      </c>
      <c r="H31" s="55">
        <f>SUM(H29:H30)</f>
        <v>0</v>
      </c>
      <c r="I31" s="54">
        <f>I29+I30</f>
        <v>0</v>
      </c>
    </row>
    <row r="32" spans="2:18" x14ac:dyDescent="0.2">
      <c r="B32" s="269" t="s">
        <v>161</v>
      </c>
      <c r="C32" s="270"/>
      <c r="D32" s="270"/>
      <c r="E32" s="271"/>
      <c r="F32" s="49">
        <f>F14+F19+F22+F25+F28+F31</f>
        <v>0</v>
      </c>
      <c r="G32" s="149" t="s">
        <v>98</v>
      </c>
      <c r="H32" s="49">
        <f>SUM(H14+H19+H22+H25+H28+H31)</f>
        <v>0</v>
      </c>
      <c r="I32" s="49">
        <f>SUM(I31,I28,I25,I22,I19,I14)</f>
        <v>0</v>
      </c>
    </row>
    <row r="33" spans="2:9" x14ac:dyDescent="0.2">
      <c r="B33" s="266" t="s">
        <v>125</v>
      </c>
      <c r="C33" s="267"/>
      <c r="D33" s="267"/>
      <c r="E33" s="267"/>
      <c r="F33" s="267"/>
      <c r="G33" s="267"/>
      <c r="H33" s="267"/>
      <c r="I33" s="268"/>
    </row>
    <row r="34" spans="2:9" x14ac:dyDescent="0.2">
      <c r="B34" s="230" t="s">
        <v>14</v>
      </c>
      <c r="C34" s="237" t="s">
        <v>144</v>
      </c>
      <c r="D34" s="220" t="s">
        <v>95</v>
      </c>
      <c r="E34" s="36" t="s">
        <v>96</v>
      </c>
      <c r="F34" s="49">
        <f>Wspólne!M29</f>
        <v>0</v>
      </c>
      <c r="G34" s="37">
        <v>0.23</v>
      </c>
      <c r="H34" s="49">
        <f>F34*0.23</f>
        <v>0</v>
      </c>
      <c r="I34" s="51">
        <f t="shared" ref="I34:I41" si="3">F34+H34</f>
        <v>0</v>
      </c>
    </row>
    <row r="35" spans="2:9" ht="13.5" thickBot="1" x14ac:dyDescent="0.25">
      <c r="B35" s="220"/>
      <c r="C35" s="238"/>
      <c r="D35" s="220"/>
      <c r="E35" s="36" t="s">
        <v>97</v>
      </c>
      <c r="F35" s="49">
        <f>ŁOG!L26</f>
        <v>0</v>
      </c>
      <c r="G35" s="37">
        <v>0.23</v>
      </c>
      <c r="H35" s="49">
        <f>F35*0.23</f>
        <v>0</v>
      </c>
      <c r="I35" s="51">
        <f t="shared" si="3"/>
        <v>0</v>
      </c>
    </row>
    <row r="36" spans="2:9" ht="13.5" thickBot="1" x14ac:dyDescent="0.25">
      <c r="B36" s="220"/>
      <c r="C36" s="239"/>
      <c r="D36" s="240" t="s">
        <v>162</v>
      </c>
      <c r="E36" s="241"/>
      <c r="F36" s="50">
        <f>SUM(F34:F35)</f>
        <v>0</v>
      </c>
      <c r="G36" s="38" t="s">
        <v>98</v>
      </c>
      <c r="H36" s="53">
        <f>SUM(H34:H35)</f>
        <v>0</v>
      </c>
      <c r="I36" s="54">
        <f>SUM(I34:I35)</f>
        <v>0</v>
      </c>
    </row>
    <row r="37" spans="2:9" x14ac:dyDescent="0.2">
      <c r="B37" s="230" t="s">
        <v>15</v>
      </c>
      <c r="C37" s="237" t="s">
        <v>145</v>
      </c>
      <c r="D37" s="220" t="s">
        <v>95</v>
      </c>
      <c r="E37" s="36" t="s">
        <v>96</v>
      </c>
      <c r="F37" s="49">
        <f>Wspólne!M29</f>
        <v>0</v>
      </c>
      <c r="G37" s="37">
        <v>0.23</v>
      </c>
      <c r="H37" s="49">
        <f>F37*0.23</f>
        <v>0</v>
      </c>
      <c r="I37" s="51">
        <f t="shared" si="3"/>
        <v>0</v>
      </c>
    </row>
    <row r="38" spans="2:9" ht="13.5" thickBot="1" x14ac:dyDescent="0.25">
      <c r="B38" s="220"/>
      <c r="C38" s="238"/>
      <c r="D38" s="220"/>
      <c r="E38" s="36" t="s">
        <v>97</v>
      </c>
      <c r="F38" s="49">
        <f>ŁOG!L26</f>
        <v>0</v>
      </c>
      <c r="G38" s="37">
        <v>0.23</v>
      </c>
      <c r="H38" s="49">
        <f>F38*0.23</f>
        <v>0</v>
      </c>
      <c r="I38" s="51">
        <f t="shared" si="3"/>
        <v>0</v>
      </c>
    </row>
    <row r="39" spans="2:9" ht="13.5" thickBot="1" x14ac:dyDescent="0.25">
      <c r="B39" s="220"/>
      <c r="C39" s="239"/>
      <c r="D39" s="240" t="s">
        <v>156</v>
      </c>
      <c r="E39" s="241"/>
      <c r="F39" s="50">
        <f>SUM(F37:F38)</f>
        <v>0</v>
      </c>
      <c r="G39" s="38" t="s">
        <v>98</v>
      </c>
      <c r="H39" s="53">
        <f>SUM(H37:H38)</f>
        <v>0</v>
      </c>
      <c r="I39" s="54">
        <f>SUM(I37:I38)</f>
        <v>0</v>
      </c>
    </row>
    <row r="40" spans="2:9" x14ac:dyDescent="0.2">
      <c r="B40" s="229" t="s">
        <v>21</v>
      </c>
      <c r="C40" s="262" t="s">
        <v>146</v>
      </c>
      <c r="D40" s="220" t="s">
        <v>95</v>
      </c>
      <c r="E40" s="36" t="s">
        <v>96</v>
      </c>
      <c r="F40" s="49">
        <f>Wspólne!M29</f>
        <v>0</v>
      </c>
      <c r="G40" s="37">
        <v>0.23</v>
      </c>
      <c r="H40" s="49">
        <f>F40*0.23</f>
        <v>0</v>
      </c>
      <c r="I40" s="51">
        <f t="shared" si="3"/>
        <v>0</v>
      </c>
    </row>
    <row r="41" spans="2:9" ht="13.5" thickBot="1" x14ac:dyDescent="0.25">
      <c r="B41" s="229"/>
      <c r="C41" s="262"/>
      <c r="D41" s="257"/>
      <c r="E41" s="141" t="s">
        <v>97</v>
      </c>
      <c r="F41" s="52">
        <f>ŁOG!L26</f>
        <v>0</v>
      </c>
      <c r="G41" s="142">
        <v>0.23</v>
      </c>
      <c r="H41" s="52">
        <f>F41*0.23</f>
        <v>0</v>
      </c>
      <c r="I41" s="138">
        <f t="shared" si="3"/>
        <v>0</v>
      </c>
    </row>
    <row r="42" spans="2:9" ht="13.5" thickBot="1" x14ac:dyDescent="0.25">
      <c r="B42" s="229"/>
      <c r="C42" s="263"/>
      <c r="D42" s="240" t="s">
        <v>163</v>
      </c>
      <c r="E42" s="241"/>
      <c r="F42" s="50">
        <f>F40+F41</f>
        <v>0</v>
      </c>
      <c r="G42" s="38" t="s">
        <v>98</v>
      </c>
      <c r="H42" s="145">
        <f>H40+H41</f>
        <v>0</v>
      </c>
      <c r="I42" s="54">
        <f>SUM(I40:I41)</f>
        <v>0</v>
      </c>
    </row>
    <row r="43" spans="2:9" x14ac:dyDescent="0.2">
      <c r="B43" s="226" t="s">
        <v>66</v>
      </c>
      <c r="C43" s="243" t="s">
        <v>147</v>
      </c>
      <c r="D43" s="253" t="s">
        <v>93</v>
      </c>
      <c r="E43" s="158" t="s">
        <v>94</v>
      </c>
      <c r="F43" s="159">
        <f>Zewnętrzne!M13</f>
        <v>0</v>
      </c>
      <c r="G43" s="169">
        <v>0.08</v>
      </c>
      <c r="H43" s="159">
        <f>F43*0.08</f>
        <v>0</v>
      </c>
      <c r="I43" s="159">
        <f t="shared" ref="I43:I46" si="4">F43+H43</f>
        <v>0</v>
      </c>
    </row>
    <row r="44" spans="2:9" ht="25.5" x14ac:dyDescent="0.2">
      <c r="B44" s="242"/>
      <c r="C44" s="244"/>
      <c r="D44" s="231"/>
      <c r="E44" s="177" t="s">
        <v>136</v>
      </c>
      <c r="F44" s="162">
        <f>Zewnętrzne!M16</f>
        <v>0</v>
      </c>
      <c r="G44" s="165">
        <v>0.08</v>
      </c>
      <c r="H44" s="159">
        <f>F44*0.08</f>
        <v>0</v>
      </c>
      <c r="I44" s="159">
        <f t="shared" si="4"/>
        <v>0</v>
      </c>
    </row>
    <row r="45" spans="2:9" x14ac:dyDescent="0.2">
      <c r="B45" s="242"/>
      <c r="C45" s="244"/>
      <c r="D45" s="231" t="s">
        <v>95</v>
      </c>
      <c r="E45" s="164" t="s">
        <v>96</v>
      </c>
      <c r="F45" s="162">
        <f>Wspólne!M29</f>
        <v>0</v>
      </c>
      <c r="G45" s="165">
        <v>0.23</v>
      </c>
      <c r="H45" s="162">
        <f>F45*0.23</f>
        <v>0</v>
      </c>
      <c r="I45" s="162">
        <f t="shared" si="4"/>
        <v>0</v>
      </c>
    </row>
    <row r="46" spans="2:9" x14ac:dyDescent="0.2">
      <c r="B46" s="242"/>
      <c r="C46" s="244"/>
      <c r="D46" s="231"/>
      <c r="E46" s="164" t="s">
        <v>97</v>
      </c>
      <c r="F46" s="162">
        <f>ŁOG!L26</f>
        <v>0</v>
      </c>
      <c r="G46" s="165">
        <v>0.23</v>
      </c>
      <c r="H46" s="162">
        <f>F46*0.23</f>
        <v>0</v>
      </c>
      <c r="I46" s="162">
        <f t="shared" si="4"/>
        <v>0</v>
      </c>
    </row>
    <row r="47" spans="2:9" ht="13.5" thickBot="1" x14ac:dyDescent="0.25">
      <c r="B47" s="242"/>
      <c r="C47" s="244"/>
      <c r="D47" s="232" t="s">
        <v>157</v>
      </c>
      <c r="E47" s="233"/>
      <c r="F47" s="166">
        <f>F43+F44+F45+F46</f>
        <v>0</v>
      </c>
      <c r="G47" s="167" t="s">
        <v>98</v>
      </c>
      <c r="H47" s="166">
        <f>H43+H44+H45+H46</f>
        <v>0</v>
      </c>
      <c r="I47" s="170">
        <f>I43+I44+I45+I46</f>
        <v>0</v>
      </c>
    </row>
    <row r="48" spans="2:9" ht="13.5" thickBot="1" x14ac:dyDescent="0.25">
      <c r="B48" s="226" t="s">
        <v>67</v>
      </c>
      <c r="C48" s="250" t="s">
        <v>148</v>
      </c>
      <c r="D48" s="253" t="s">
        <v>93</v>
      </c>
      <c r="E48" s="158" t="s">
        <v>94</v>
      </c>
      <c r="F48" s="159">
        <f>Zewnętrzne!M13</f>
        <v>0</v>
      </c>
      <c r="G48" s="169">
        <v>0.08</v>
      </c>
      <c r="H48" s="161">
        <f>F48*0.08</f>
        <v>0</v>
      </c>
      <c r="I48" s="171">
        <f>F48+H48</f>
        <v>0</v>
      </c>
    </row>
    <row r="49" spans="1:9" ht="27.75" customHeight="1" x14ac:dyDescent="0.2">
      <c r="B49" s="227"/>
      <c r="C49" s="251"/>
      <c r="D49" s="231"/>
      <c r="E49" s="177" t="s">
        <v>136</v>
      </c>
      <c r="F49" s="162">
        <f>Zewnętrzne!M16</f>
        <v>0</v>
      </c>
      <c r="G49" s="165">
        <v>0.08</v>
      </c>
      <c r="H49" s="159">
        <f>F49*0.08</f>
        <v>0</v>
      </c>
      <c r="I49" s="159">
        <f t="shared" si="2"/>
        <v>0</v>
      </c>
    </row>
    <row r="50" spans="1:9" x14ac:dyDescent="0.2">
      <c r="B50" s="227"/>
      <c r="C50" s="251"/>
      <c r="D50" s="231" t="s">
        <v>95</v>
      </c>
      <c r="E50" s="164" t="s">
        <v>96</v>
      </c>
      <c r="F50" s="162">
        <f>Wspólne!M29</f>
        <v>0</v>
      </c>
      <c r="G50" s="165">
        <v>0.23</v>
      </c>
      <c r="H50" s="162">
        <f>F50*0.23</f>
        <v>0</v>
      </c>
      <c r="I50" s="159">
        <f t="shared" si="2"/>
        <v>0</v>
      </c>
    </row>
    <row r="51" spans="1:9" ht="13.5" thickBot="1" x14ac:dyDescent="0.25">
      <c r="B51" s="227"/>
      <c r="C51" s="251"/>
      <c r="D51" s="231"/>
      <c r="E51" s="164" t="s">
        <v>97</v>
      </c>
      <c r="F51" s="162">
        <f>ŁOG!L26</f>
        <v>0</v>
      </c>
      <c r="G51" s="165">
        <v>0.23</v>
      </c>
      <c r="H51" s="162">
        <f>F51*0.23</f>
        <v>0</v>
      </c>
      <c r="I51" s="159">
        <f t="shared" si="2"/>
        <v>0</v>
      </c>
    </row>
    <row r="52" spans="1:9" ht="13.5" thickBot="1" x14ac:dyDescent="0.25">
      <c r="B52" s="227"/>
      <c r="C52" s="252"/>
      <c r="D52" s="254" t="s">
        <v>158</v>
      </c>
      <c r="E52" s="255"/>
      <c r="F52" s="170">
        <f>F48+F49+F50+F51</f>
        <v>0</v>
      </c>
      <c r="G52" s="167" t="s">
        <v>98</v>
      </c>
      <c r="H52" s="172">
        <f>H48+H49+H50+H51</f>
        <v>0</v>
      </c>
      <c r="I52" s="173">
        <f>SUM(I48:I51)</f>
        <v>0</v>
      </c>
    </row>
    <row r="53" spans="1:9" ht="13.5" thickBot="1" x14ac:dyDescent="0.25">
      <c r="B53" s="245" t="s">
        <v>149</v>
      </c>
      <c r="C53" s="246"/>
      <c r="D53" s="246"/>
      <c r="E53" s="247"/>
      <c r="F53" s="62">
        <f>F36+F39+F42+F47+F52</f>
        <v>0</v>
      </c>
      <c r="G53" s="174" t="s">
        <v>98</v>
      </c>
      <c r="H53" s="62">
        <f>H36+H39+H42+H47+H52</f>
        <v>0</v>
      </c>
      <c r="I53" s="62">
        <f>SUM(I36+I39+I42+I48+I52)</f>
        <v>0</v>
      </c>
    </row>
    <row r="54" spans="1:9" x14ac:dyDescent="0.2">
      <c r="A54" s="58"/>
      <c r="B54" s="59"/>
      <c r="C54" s="59"/>
      <c r="D54" s="59"/>
      <c r="E54" s="59"/>
      <c r="F54" s="56"/>
      <c r="G54" s="57"/>
      <c r="H54" s="56"/>
      <c r="I54" s="56"/>
    </row>
    <row r="55" spans="1:9" x14ac:dyDescent="0.2">
      <c r="A55" s="58"/>
      <c r="B55" s="130"/>
      <c r="C55" s="130"/>
      <c r="D55" s="130"/>
      <c r="E55" s="130"/>
      <c r="F55" s="130"/>
      <c r="G55" s="130"/>
      <c r="H55" s="130"/>
      <c r="I55" s="130"/>
    </row>
    <row r="56" spans="1:9" x14ac:dyDescent="0.2">
      <c r="A56" s="58"/>
      <c r="B56" s="157"/>
      <c r="C56" s="132"/>
      <c r="D56" s="133"/>
      <c r="E56" s="125"/>
      <c r="F56" s="56"/>
      <c r="G56" s="126"/>
      <c r="H56" s="56"/>
      <c r="I56" s="56"/>
    </row>
    <row r="57" spans="1:9" x14ac:dyDescent="0.2">
      <c r="A57" s="58"/>
      <c r="B57" s="131"/>
      <c r="C57" s="132"/>
      <c r="D57" s="133"/>
      <c r="E57" s="125"/>
      <c r="F57" s="56"/>
      <c r="G57" s="126"/>
      <c r="H57" s="56"/>
      <c r="I57" s="56"/>
    </row>
    <row r="58" spans="1:9" x14ac:dyDescent="0.2">
      <c r="A58" s="58"/>
      <c r="B58" s="157"/>
      <c r="C58" s="132"/>
      <c r="D58" s="133"/>
      <c r="E58" s="125"/>
      <c r="F58" s="56"/>
      <c r="G58" s="126"/>
      <c r="H58" s="56"/>
      <c r="I58" s="56"/>
    </row>
    <row r="59" spans="1:9" x14ac:dyDescent="0.2">
      <c r="A59" s="58"/>
      <c r="B59" s="131"/>
      <c r="C59" s="132"/>
      <c r="D59" s="133"/>
      <c r="E59" s="125"/>
      <c r="F59" s="56"/>
      <c r="G59" s="126"/>
      <c r="H59" s="56"/>
      <c r="I59" s="56"/>
    </row>
    <row r="60" spans="1:9" x14ac:dyDescent="0.2">
      <c r="A60" s="58"/>
      <c r="B60" s="131"/>
      <c r="C60" s="132"/>
      <c r="D60" s="131"/>
      <c r="E60" s="131"/>
      <c r="F60" s="56"/>
      <c r="G60" s="127"/>
      <c r="H60" s="56"/>
      <c r="I60" s="56"/>
    </row>
    <row r="61" spans="1:9" ht="13.5" customHeight="1" x14ac:dyDescent="0.2">
      <c r="A61" s="58"/>
      <c r="B61" s="131"/>
      <c r="C61" s="132"/>
      <c r="D61" s="133"/>
      <c r="E61" s="125"/>
      <c r="F61" s="56"/>
      <c r="G61" s="126"/>
      <c r="H61" s="56"/>
      <c r="I61" s="56"/>
    </row>
    <row r="62" spans="1:9" x14ac:dyDescent="0.2">
      <c r="A62" s="58"/>
      <c r="B62" s="131"/>
      <c r="C62" s="132"/>
      <c r="D62" s="133"/>
      <c r="E62" s="125"/>
      <c r="F62" s="56"/>
      <c r="G62" s="126"/>
      <c r="H62" s="56"/>
      <c r="I62" s="56"/>
    </row>
    <row r="63" spans="1:9" x14ac:dyDescent="0.2">
      <c r="A63" s="58"/>
      <c r="B63" s="131"/>
      <c r="C63" s="132"/>
      <c r="D63" s="133"/>
      <c r="E63" s="125"/>
      <c r="F63" s="56"/>
      <c r="G63" s="126"/>
      <c r="H63" s="56"/>
      <c r="I63" s="56"/>
    </row>
    <row r="64" spans="1:9" x14ac:dyDescent="0.2">
      <c r="A64" s="58"/>
      <c r="B64" s="131"/>
      <c r="C64" s="132"/>
      <c r="D64" s="133"/>
      <c r="E64" s="125"/>
      <c r="F64" s="56"/>
      <c r="G64" s="126"/>
      <c r="H64" s="56"/>
      <c r="I64" s="56"/>
    </row>
    <row r="65" spans="1:9" x14ac:dyDescent="0.2">
      <c r="A65" s="58"/>
      <c r="B65" s="131"/>
      <c r="C65" s="132"/>
      <c r="D65" s="131"/>
      <c r="E65" s="131"/>
      <c r="F65" s="56"/>
      <c r="G65" s="127"/>
      <c r="H65" s="56"/>
      <c r="I65" s="56"/>
    </row>
    <row r="66" spans="1:9" x14ac:dyDescent="0.2">
      <c r="A66" s="58"/>
      <c r="B66" s="131"/>
      <c r="C66" s="132"/>
      <c r="D66" s="133"/>
      <c r="E66" s="125"/>
      <c r="F66" s="56"/>
      <c r="G66" s="126"/>
      <c r="H66" s="56"/>
      <c r="I66" s="56"/>
    </row>
    <row r="67" spans="1:9" x14ac:dyDescent="0.2">
      <c r="A67" s="58"/>
      <c r="B67" s="131"/>
      <c r="C67" s="132"/>
      <c r="D67" s="133"/>
      <c r="E67" s="125"/>
      <c r="F67" s="56"/>
      <c r="G67" s="126"/>
      <c r="H67" s="56"/>
      <c r="I67" s="56"/>
    </row>
    <row r="68" spans="1:9" x14ac:dyDescent="0.2">
      <c r="A68" s="58"/>
      <c r="B68" s="131"/>
      <c r="C68" s="132"/>
      <c r="D68" s="131"/>
      <c r="E68" s="131"/>
      <c r="F68" s="56"/>
      <c r="G68" s="127"/>
      <c r="H68" s="56"/>
      <c r="I68" s="56"/>
    </row>
    <row r="69" spans="1:9" x14ac:dyDescent="0.2">
      <c r="A69" s="58"/>
      <c r="B69" s="131"/>
      <c r="C69" s="132"/>
      <c r="D69" s="133"/>
      <c r="E69" s="125"/>
      <c r="F69" s="56"/>
      <c r="G69" s="126"/>
      <c r="H69" s="56"/>
      <c r="I69" s="56"/>
    </row>
    <row r="70" spans="1:9" x14ac:dyDescent="0.2">
      <c r="A70" s="58"/>
      <c r="B70" s="131"/>
      <c r="C70" s="132"/>
      <c r="D70" s="133"/>
      <c r="E70" s="125"/>
      <c r="F70" s="56"/>
      <c r="G70" s="126"/>
      <c r="H70" s="56"/>
      <c r="I70" s="56"/>
    </row>
    <row r="71" spans="1:9" x14ac:dyDescent="0.2">
      <c r="A71" s="58"/>
      <c r="B71" s="131"/>
      <c r="C71" s="132"/>
      <c r="D71" s="131"/>
      <c r="E71" s="131"/>
      <c r="F71" s="56"/>
      <c r="G71" s="127"/>
      <c r="H71" s="56"/>
      <c r="I71" s="56"/>
    </row>
    <row r="72" spans="1:9" x14ac:dyDescent="0.2">
      <c r="A72" s="58"/>
      <c r="B72" s="131"/>
      <c r="C72" s="132"/>
      <c r="D72" s="133"/>
      <c r="E72" s="125"/>
      <c r="F72" s="56"/>
      <c r="G72" s="126"/>
      <c r="H72" s="56"/>
      <c r="I72" s="56"/>
    </row>
    <row r="73" spans="1:9" x14ac:dyDescent="0.2">
      <c r="A73" s="58"/>
      <c r="B73" s="131"/>
      <c r="C73" s="132"/>
      <c r="D73" s="133"/>
      <c r="E73" s="125"/>
      <c r="F73" s="56"/>
      <c r="G73" s="126"/>
      <c r="H73" s="56"/>
      <c r="I73" s="56"/>
    </row>
    <row r="74" spans="1:9" x14ac:dyDescent="0.2">
      <c r="A74" s="58"/>
      <c r="B74" s="131"/>
      <c r="C74" s="132"/>
      <c r="D74" s="131"/>
      <c r="E74" s="131"/>
      <c r="F74" s="56"/>
      <c r="G74" s="127"/>
      <c r="H74" s="56"/>
      <c r="I74" s="56"/>
    </row>
    <row r="75" spans="1:9" x14ac:dyDescent="0.2">
      <c r="A75" s="58"/>
      <c r="B75" s="128"/>
      <c r="C75" s="125"/>
      <c r="D75" s="125"/>
      <c r="E75" s="125"/>
      <c r="F75" s="56"/>
      <c r="G75" s="127"/>
      <c r="H75" s="129"/>
      <c r="I75" s="129"/>
    </row>
    <row r="76" spans="1:9" x14ac:dyDescent="0.2">
      <c r="A76" s="58"/>
      <c r="B76" s="58"/>
      <c r="C76" s="58"/>
      <c r="D76" s="58"/>
      <c r="E76" s="58"/>
      <c r="F76" s="58"/>
      <c r="G76" s="58"/>
      <c r="H76" s="58"/>
      <c r="I76" s="58"/>
    </row>
  </sheetData>
  <mergeCells count="54">
    <mergeCell ref="C7:H7"/>
    <mergeCell ref="B40:B42"/>
    <mergeCell ref="C40:C42"/>
    <mergeCell ref="D40:D41"/>
    <mergeCell ref="D42:E42"/>
    <mergeCell ref="B34:B36"/>
    <mergeCell ref="C34:C36"/>
    <mergeCell ref="D34:D35"/>
    <mergeCell ref="D36:E36"/>
    <mergeCell ref="D15:D16"/>
    <mergeCell ref="B33:I33"/>
    <mergeCell ref="B32:E32"/>
    <mergeCell ref="B15:B19"/>
    <mergeCell ref="C15:C19"/>
    <mergeCell ref="C10:C14"/>
    <mergeCell ref="D14:E14"/>
    <mergeCell ref="D12:D13"/>
    <mergeCell ref="D43:D44"/>
    <mergeCell ref="D45:D46"/>
    <mergeCell ref="C37:C39"/>
    <mergeCell ref="D37:D38"/>
    <mergeCell ref="D39:E39"/>
    <mergeCell ref="B43:B47"/>
    <mergeCell ref="C43:C47"/>
    <mergeCell ref="B53:E53"/>
    <mergeCell ref="D28:E28"/>
    <mergeCell ref="D29:D30"/>
    <mergeCell ref="D31:E31"/>
    <mergeCell ref="C48:C52"/>
    <mergeCell ref="D48:D49"/>
    <mergeCell ref="D50:D51"/>
    <mergeCell ref="D52:E52"/>
    <mergeCell ref="C29:C31"/>
    <mergeCell ref="C26:C28"/>
    <mergeCell ref="D26:D27"/>
    <mergeCell ref="B26:B28"/>
    <mergeCell ref="B29:B31"/>
    <mergeCell ref="B37:B39"/>
    <mergeCell ref="D8:E8"/>
    <mergeCell ref="D10:D11"/>
    <mergeCell ref="B9:I9"/>
    <mergeCell ref="B10:B14"/>
    <mergeCell ref="B48:B52"/>
    <mergeCell ref="B20:B22"/>
    <mergeCell ref="B23:B25"/>
    <mergeCell ref="D17:D18"/>
    <mergeCell ref="D19:E19"/>
    <mergeCell ref="C20:C22"/>
    <mergeCell ref="C23:C25"/>
    <mergeCell ref="D20:D21"/>
    <mergeCell ref="D22:E22"/>
    <mergeCell ref="D23:D24"/>
    <mergeCell ref="D25:E25"/>
    <mergeCell ref="D47:E4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Zewnętrzne</vt:lpstr>
      <vt:lpstr>Wspólne</vt:lpstr>
      <vt:lpstr>ŁOG</vt:lpstr>
      <vt:lpstr>Wynagrodzenie ryczałtowe</vt:lpstr>
    </vt:vector>
  </TitlesOfParts>
  <Company>ŁOG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pszczapinski</dc:creator>
  <cp:lastModifiedBy>Agnieszka Zinkiewicz</cp:lastModifiedBy>
  <cp:lastPrinted>2022-12-27T13:57:01Z</cp:lastPrinted>
  <dcterms:created xsi:type="dcterms:W3CDTF">2013-11-04T07:45:37Z</dcterms:created>
  <dcterms:modified xsi:type="dcterms:W3CDTF">2023-12-28T11:56:23Z</dcterms:modified>
</cp:coreProperties>
</file>